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1950" windowWidth="19200" windowHeight="9105" activeTab="1"/>
  </bookViews>
  <sheets>
    <sheet name="Instructions" sheetId="1" r:id="rId1"/>
    <sheet name="DATA SHEET" sheetId="2" r:id="rId2"/>
    <sheet name="Budget Sheet" sheetId="3" r:id="rId3"/>
    <sheet name="ADD&quot;L Personnel" sheetId="4" r:id="rId4"/>
    <sheet name="ADD'L Consortium" sheetId="5" r:id="rId5"/>
  </sheets>
  <definedNames>
    <definedName name="_xlnm.Print_Area" localSheetId="3">'ADD"L Personnel'!$A$1:$Q$43</definedName>
    <definedName name="_xlnm.Print_Area" localSheetId="2">'Budget Sheet'!$A$1:$Q$95</definedName>
    <definedName name="_xlnm.Print_Area" localSheetId="0">'Instructions'!$A$1:$I$28</definedName>
  </definedNames>
  <calcPr fullCalcOnLoad="1"/>
</workbook>
</file>

<file path=xl/comments2.xml><?xml version="1.0" encoding="utf-8"?>
<comments xmlns="http://schemas.openxmlformats.org/spreadsheetml/2006/main">
  <authors>
    <author>Bethanne Giehl</author>
  </authors>
  <commentList>
    <comment ref="F18" authorId="0">
      <text>
        <r>
          <rPr>
            <b/>
            <sz val="8"/>
            <rFont val="Tahoma"/>
            <family val="0"/>
          </rPr>
          <t>RFS:  THIS CELL MUST CONTAIN THE NUMBER THAT REPRESENTS THE RATE TYPE (DESCRIBED BELOW) APPLICABLE TO THIS BUDGET.</t>
        </r>
        <r>
          <rPr>
            <sz val="8"/>
            <rFont val="Tahoma"/>
            <family val="0"/>
          </rPr>
          <t xml:space="preserve">
</t>
        </r>
      </text>
    </comment>
  </commentList>
</comments>
</file>

<file path=xl/comments3.xml><?xml version="1.0" encoding="utf-8"?>
<comments xmlns="http://schemas.openxmlformats.org/spreadsheetml/2006/main">
  <authors>
    <author>Information Services</author>
    <author>Administrator</author>
  </authors>
  <commentList>
    <comment ref="Q87" authorId="0">
      <text>
        <r>
          <rPr>
            <b/>
            <sz val="8"/>
            <rFont val="Tahoma"/>
            <family val="0"/>
          </rPr>
          <t>For NIH Submissions, this figure is entered in Box 8a on the NIH Application Page.</t>
        </r>
      </text>
    </comment>
    <comment ref="Q95" authorId="0">
      <text>
        <r>
          <rPr>
            <b/>
            <sz val="8"/>
            <rFont val="Tahoma"/>
            <family val="0"/>
          </rPr>
          <t>For NIH Submissions, this figure is entered in Box 8b on the NIH Application Page.</t>
        </r>
      </text>
    </comment>
    <comment ref="F42" authorId="1">
      <text>
        <r>
          <rPr>
            <b/>
            <sz val="8"/>
            <rFont val="Tahoma"/>
            <family val="0"/>
          </rPr>
          <t>Rate effective 07/01/2008.</t>
        </r>
        <r>
          <rPr>
            <sz val="8"/>
            <rFont val="Tahoma"/>
            <family val="0"/>
          </rPr>
          <t xml:space="preserve">
</t>
        </r>
      </text>
    </comment>
    <comment ref="F44" authorId="1">
      <text>
        <r>
          <rPr>
            <b/>
            <sz val="8"/>
            <rFont val="Tahoma"/>
            <family val="0"/>
          </rPr>
          <t>Rate effective 07/01/2008.</t>
        </r>
        <r>
          <rPr>
            <sz val="8"/>
            <rFont val="Tahoma"/>
            <family val="0"/>
          </rPr>
          <t xml:space="preserve">
</t>
        </r>
      </text>
    </comment>
  </commentList>
</comments>
</file>

<file path=xl/comments4.xml><?xml version="1.0" encoding="utf-8"?>
<comments xmlns="http://schemas.openxmlformats.org/spreadsheetml/2006/main">
  <authors>
    <author>Administrator</author>
  </authors>
  <commentList>
    <comment ref="F40" authorId="0">
      <text>
        <r>
          <rPr>
            <b/>
            <sz val="8"/>
            <rFont val="Tahoma"/>
            <family val="0"/>
          </rPr>
          <t>Rate effective 07/01/2008.</t>
        </r>
        <r>
          <rPr>
            <sz val="8"/>
            <rFont val="Tahoma"/>
            <family val="0"/>
          </rPr>
          <t xml:space="preserve">
</t>
        </r>
      </text>
    </comment>
  </commentList>
</comments>
</file>

<file path=xl/comments5.xml><?xml version="1.0" encoding="utf-8"?>
<comments xmlns="http://schemas.openxmlformats.org/spreadsheetml/2006/main">
  <authors>
    <author>Information Services</author>
  </authors>
  <commentList>
    <comment ref="Q20" authorId="0">
      <text>
        <r>
          <rPr>
            <b/>
            <sz val="8"/>
            <rFont val="Tahoma"/>
            <family val="0"/>
          </rPr>
          <t>For NIH Submissions, this figure is entered in Box 8a on the NIH Application Page.</t>
        </r>
      </text>
    </comment>
  </commentList>
</comments>
</file>

<file path=xl/sharedStrings.xml><?xml version="1.0" encoding="utf-8"?>
<sst xmlns="http://schemas.openxmlformats.org/spreadsheetml/2006/main" count="271" uniqueCount="136">
  <si>
    <t xml:space="preserve"> </t>
  </si>
  <si>
    <t>Type</t>
  </si>
  <si>
    <t>Inst.</t>
  </si>
  <si>
    <t>Appt.</t>
  </si>
  <si>
    <t>Base</t>
  </si>
  <si>
    <t>GRAND</t>
  </si>
  <si>
    <t>Name</t>
  </si>
  <si>
    <t>Role on Project</t>
  </si>
  <si>
    <t>months</t>
  </si>
  <si>
    <t>Salary</t>
  </si>
  <si>
    <t>TOTALS</t>
  </si>
  <si>
    <t>CONSULTANT COSTS:</t>
  </si>
  <si>
    <t>Grad. Student</t>
  </si>
  <si>
    <t xml:space="preserve">PI NAME:  </t>
  </si>
  <si>
    <t xml:space="preserve">SPONSOR:  </t>
  </si>
  <si>
    <t>Status</t>
  </si>
  <si>
    <t>REG</t>
  </si>
  <si>
    <t xml:space="preserve">Date:  </t>
  </si>
  <si>
    <t>Clinical Employee (Y/N)</t>
  </si>
  <si>
    <t>N</t>
  </si>
  <si>
    <t>TOTAL PROJECT COSTS ( Direct + Indirect)</t>
  </si>
  <si>
    <t xml:space="preserve"># OF YRS IN BUDGET:  </t>
  </si>
  <si>
    <t>DIRECT COSTS</t>
  </si>
  <si>
    <t>INDIRECT COSTS</t>
  </si>
  <si>
    <t xml:space="preserve">SUBTOTAL CONSORTIUM DIRECT COSTS:  </t>
  </si>
  <si>
    <t xml:space="preserve">SUBTOTAL CONSORTIUM INDIRECT COSTS:  </t>
  </si>
  <si>
    <t>CONSORTIUM INDIRECT COSTS (F&amp;A)</t>
  </si>
  <si>
    <t>REE</t>
  </si>
  <si>
    <t>SUPPLIES:</t>
  </si>
  <si>
    <t>OTHER EXPENSES:</t>
  </si>
  <si>
    <t>ANIMAL CHARGES</t>
  </si>
  <si>
    <t>TRAVEL-NATIONAL</t>
  </si>
  <si>
    <t>TRAVEL-FOREIGN</t>
  </si>
  <si>
    <t>HUMAN SUBJECT STIPENDS</t>
  </si>
  <si>
    <t>PATIENT CARE COSTS: (Exclude from MTDC Base)</t>
  </si>
  <si>
    <t>EQUIPMENT: (Exclude from MTDC Base)</t>
  </si>
  <si>
    <t>UMMS TOTAL DIRECT COSTS</t>
  </si>
  <si>
    <t>TO</t>
  </si>
  <si>
    <t xml:space="preserve">3.  For the following expense categories - CONSULTANT COSTS, EQUIPMENT, SUPPLIES, ANIMAL CHARGES, TRAVEL-NATIONAL, TRAVEL-FOREIGN, OTHER EXPENSES, HUMAN SUBJECT STIPENDS, PATIENT CARE COSTS, AND ALTERATIONS AND RENOVATIONS - you can provide any detail you feel is relevant in the gray highlighted cells.  This is not a requirement - this is available for your use as needed. </t>
  </si>
  <si>
    <t>INSTRUCTIONS FOR THE MULTI-YEAR INTERNAL BUDGET SPREADSHEET</t>
  </si>
  <si>
    <t>4.  In the highlighted cells for CONSORTIUM/CONTRACTUAL COSTS, please list the name of the subcontract institution/entity and the country if it is a non-US country.</t>
  </si>
  <si>
    <t>DETAIL INTERNAL BUDGET - MULTI YEAR FORMAT</t>
  </si>
  <si>
    <t>DETAIL INTERNAL BUDGET - MULTI-YEAR FORMAT</t>
  </si>
  <si>
    <t>DATA SHEET</t>
  </si>
  <si>
    <t>Fringe Rates</t>
  </si>
  <si>
    <t>University faculty &amp; Medical School Staff</t>
  </si>
  <si>
    <t>UMASS Memorial Healthcare, Inc.</t>
  </si>
  <si>
    <t>Temporary and non-benefitted employees</t>
  </si>
  <si>
    <t>-</t>
  </si>
  <si>
    <t>Senior Key Personnel</t>
  </si>
  <si>
    <t>Escalation Rate</t>
  </si>
  <si>
    <t>Salary Escalation Rate</t>
  </si>
  <si>
    <t>All Other Expenses Escalation Rate</t>
  </si>
  <si>
    <t>Indirect Cost Rates</t>
  </si>
  <si>
    <t>On-Campus Research</t>
  </si>
  <si>
    <t>On-Campus - Other Sponsored Activities</t>
  </si>
  <si>
    <t>Off-Campus - Other Sponsored Activities</t>
  </si>
  <si>
    <t>Commonwealth Medicine</t>
  </si>
  <si>
    <t>Off-Campus Research</t>
  </si>
  <si>
    <t>MA Biologic Lab/Jamaica Plain</t>
  </si>
  <si>
    <t>Shriver Campus</t>
  </si>
  <si>
    <t>YR 1
CAL MOS/
% EFFORT</t>
  </si>
  <si>
    <t>YR 2
CAL MOS/
% EFFORT</t>
  </si>
  <si>
    <t>YR 3
CAL MOS/
% EFFORT</t>
  </si>
  <si>
    <t>YR 4
CAL MOS/
% EFFORT</t>
  </si>
  <si>
    <t>YR 5
CAL MOS/
% EFFORT</t>
  </si>
  <si>
    <t>YR 1
SALARY/
FRINGE</t>
  </si>
  <si>
    <t>YR 2
SALARY/
FRINGE</t>
  </si>
  <si>
    <t>YR 3
SALARY/
FRINGE</t>
  </si>
  <si>
    <t>YR 4
SALARY/
FRINGE</t>
  </si>
  <si>
    <t>YR 5
SALARY/
FRINGE</t>
  </si>
  <si>
    <r>
      <t>ALTERATIONS &amp; RENOVATIONS: (</t>
    </r>
    <r>
      <rPr>
        <sz val="9"/>
        <rFont val="Arial Narrow"/>
        <family val="2"/>
      </rPr>
      <t>Usually NA</t>
    </r>
    <r>
      <rPr>
        <b/>
        <sz val="9"/>
        <rFont val="Arial Narrow"/>
        <family val="2"/>
      </rPr>
      <t>)</t>
    </r>
  </si>
  <si>
    <r>
      <t>CONSORTIUM/CONTRACTUAL COSTS: (</t>
    </r>
    <r>
      <rPr>
        <sz val="9"/>
        <rFont val="Arial Narrow"/>
        <family val="2"/>
      </rPr>
      <t>List all institution names and country if non-US</t>
    </r>
    <r>
      <rPr>
        <b/>
        <sz val="9"/>
        <rFont val="Arial Narrow"/>
        <family val="2"/>
      </rPr>
      <t>)</t>
    </r>
  </si>
  <si>
    <r>
      <t xml:space="preserve">(TDC - Equipment - A&amp;R -Patient Care - (subs in excess of $25,000 each) = </t>
    </r>
    <r>
      <rPr>
        <b/>
        <sz val="9"/>
        <rFont val="Arial Narrow"/>
        <family val="2"/>
      </rPr>
      <t>MTDC BASE</t>
    </r>
  </si>
  <si>
    <t>SENIOR KEY FRINGE</t>
  </si>
  <si>
    <t>SENIOR KEY SALARY</t>
  </si>
  <si>
    <t>ADD'L SENIOR KEY PERSONNEL</t>
  </si>
  <si>
    <t>SEE "ADD'L Senior Key Personnel" Worksheet for Detail Information</t>
  </si>
  <si>
    <t>ADD'L Senior Key Personnel Salary Totals</t>
  </si>
  <si>
    <t>ADD'L Senior Key Personnel Fringe Totals</t>
  </si>
  <si>
    <t>SENIOR KEY PERSONNEL</t>
  </si>
  <si>
    <t>ADD'L REG Personnel Salary Totals</t>
  </si>
  <si>
    <t>ADD'L REG Personnel Fringe Totals</t>
  </si>
  <si>
    <t>OTHER PERSONNEL-REG</t>
  </si>
  <si>
    <t>OTHER PERSONNEL-REE</t>
  </si>
  <si>
    <t>OTHER REG PERSONNEL</t>
  </si>
  <si>
    <t>OTHER REE PERSONNEL</t>
  </si>
  <si>
    <t>OTHER REG SALARY</t>
  </si>
  <si>
    <t>OTHER REG FRINGE</t>
  </si>
  <si>
    <t>Indirect Rate Type to be Used for this Proposal</t>
  </si>
  <si>
    <t>No.</t>
  </si>
  <si>
    <t>Rate Type</t>
  </si>
  <si>
    <t>OTHER REE SALARY</t>
  </si>
  <si>
    <t>OTHER REE FRINGE</t>
  </si>
  <si>
    <t>Graduate Students</t>
  </si>
  <si>
    <t>Stipends</t>
  </si>
  <si>
    <t>Health Insurance</t>
  </si>
  <si>
    <t>Fees</t>
  </si>
  <si>
    <t>SALARY TOTAL</t>
  </si>
  <si>
    <t>FRINGE TOTAL</t>
  </si>
  <si>
    <t>ADD'L REE Personnel Salary Totals</t>
  </si>
  <si>
    <t>ADD'L REE\ Personnel Fringe Totals</t>
  </si>
  <si>
    <t>ADD'L REG PERSONNEL</t>
  </si>
  <si>
    <t>ADD'L REE PERSONNEL</t>
  </si>
  <si>
    <t>SEE "ADD'L REG Personnel" Worksheet for Detail Information</t>
  </si>
  <si>
    <t>SEE "ADD'L REE Personnel" Worksheet for Detail Information</t>
  </si>
  <si>
    <t>TRAVEL - FOREIGN</t>
  </si>
  <si>
    <t>ADD'L CONSORTIUM DIRECT COSTS</t>
  </si>
  <si>
    <t>ADD'L CONSORTIUM INDIRECT COSTS</t>
  </si>
  <si>
    <t xml:space="preserve">PROJECT PERIOD:  </t>
  </si>
  <si>
    <t>Project Period</t>
  </si>
  <si>
    <t>Budget Period 1</t>
  </si>
  <si>
    <t>Budget Period 2</t>
  </si>
  <si>
    <t>Budget Period 3</t>
  </si>
  <si>
    <t>Budget Period 4</t>
  </si>
  <si>
    <t>Budget Period 5</t>
  </si>
  <si>
    <t>Start</t>
  </si>
  <si>
    <t>End</t>
  </si>
  <si>
    <t>Mos in FY09</t>
  </si>
  <si>
    <t>Mos in FY10</t>
  </si>
  <si>
    <t>FY 2009</t>
  </si>
  <si>
    <t>FY 2010</t>
  </si>
  <si>
    <t>FY 2011</t>
  </si>
  <si>
    <t>Mos in FY11</t>
  </si>
  <si>
    <t>Mos &gt; FY11</t>
  </si>
  <si>
    <t>Mos in Bud Per</t>
  </si>
  <si>
    <t>1.  The Multi-Year internal budget spreadsheet is a protected worksheet that will allow you to enter data to build your budget.  Cells that can not be accessed contain formulas and are protected.</t>
  </si>
  <si>
    <t>2.  The budget spreadsheet is divided into categories.  SENIOR KEY PERSONNEL is for employees that are key to the project and are committing measurable effort toward completion of the proposed research.  OTHER REG PERSONNEL are those employees (current or future) that are needed for the project but are not considered KEY.  OTHER REE PERSONNEL are unbenefitted employees that are only subject to certain payroll taxes (REE and 03 employees).  Fringe will calculate based on the information entered in the DATA SHEET worksheet of this file.</t>
  </si>
  <si>
    <t xml:space="preserve">5.  This spreadsheet is available for departments to use to assist in the proposal preparation process.  Effective May 19, 2008, departments are not required to submit a detail internal budget with NIH MODULAR GRANT applications if the budget does not include budget categories excluded from earning indirect costs.  Budget categories that are excluded from earning indirect costs are:  Equipment, capital expenditures (including alterations &amp; renovations), charges for patient care, student tuition remission, space rental costs of off-site facilities, scholarships, and fellowships as well as the portion of each subgrant and subcontract in excess of $25,000.  </t>
  </si>
  <si>
    <t>6.  Line 89 - UMMS Total Direct Costs - is the amount posted in PeopleSoft as Direct Costs</t>
  </si>
  <si>
    <t>7.  Indirect costs are manually calculated in this spreadsheet.</t>
  </si>
  <si>
    <t>8.  Please contact Research Funding Services with any questions.</t>
  </si>
  <si>
    <t>IDC Base - MTDC</t>
  </si>
  <si>
    <t>No. of Mos.</t>
  </si>
  <si>
    <t>AMT</t>
  </si>
  <si>
    <t>INDIRECT COSTS (F&amp;A Rate)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</si>
</sst>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 numFmtId="166" formatCode="* 0.00"/>
    <numFmt numFmtId="167" formatCode="_(* #,##0.0_);_(* \(#,##0.0\);_(* &quot;-&quot;??_);_(@_)"/>
    <numFmt numFmtId="168" formatCode="_(* #,##0_);_(* \(#,##0\);_(* &quot;-&quot;??_);_(@_)"/>
    <numFmt numFmtId="169" formatCode="0.0%"/>
    <numFmt numFmtId="170" formatCode="[$-409]dddd\,\ mmmm\ dd\,\ yyyy"/>
    <numFmt numFmtId="171" formatCode="_(* #,##0.000_);_(* \(#,##0.000\);_(* &quot;-&quot;???_);_(@_)"/>
    <numFmt numFmtId="172" formatCode="&quot;$&quot;#,##0.0_);[Red]\(&quot;$&quot;#,##0.0\)"/>
  </numFmts>
  <fonts count="37">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b/>
      <sz val="8"/>
      <name val="Tahoma"/>
      <family val="0"/>
    </font>
    <font>
      <b/>
      <sz val="10"/>
      <name val="Arial Narrow"/>
      <family val="2"/>
    </font>
    <font>
      <sz val="10"/>
      <name val="Arial Narrow"/>
      <family val="2"/>
    </font>
    <font>
      <sz val="8"/>
      <name val="Arial Narrow"/>
      <family val="2"/>
    </font>
    <font>
      <b/>
      <sz val="9"/>
      <name val="Arial Narrow"/>
      <family val="2"/>
    </font>
    <font>
      <sz val="9"/>
      <name val="Arial Narrow"/>
      <family val="2"/>
    </font>
    <font>
      <sz val="8"/>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0"/>
    </font>
    <font>
      <sz val="9"/>
      <color indexed="10"/>
      <name val="Arial Narrow"/>
      <family val="2"/>
    </font>
    <font>
      <u val="single"/>
      <sz val="9"/>
      <name val="Arial Narrow"/>
      <family val="2"/>
    </font>
    <font>
      <b/>
      <sz val="9"/>
      <color indexed="10"/>
      <name val="Arial Narrow"/>
      <family val="2"/>
    </font>
    <font>
      <sz val="10"/>
      <color indexed="22"/>
      <name val="Geneva"/>
      <family val="0"/>
    </font>
    <font>
      <b/>
      <sz val="10"/>
      <name val="Arial"/>
      <family val="2"/>
    </font>
    <font>
      <b/>
      <sz val="8"/>
      <name val="Geneva"/>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1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color indexed="63"/>
      </left>
      <right>
        <color indexed="63"/>
      </right>
      <top style="hair"/>
      <bottom style="hair"/>
    </border>
    <border>
      <left style="thin"/>
      <right style="hair"/>
      <top style="thin"/>
      <bottom style="hair"/>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mediumDashDotDot"/>
      <right style="mediumDashDotDot"/>
      <top style="thin"/>
      <bottom style="thin"/>
    </border>
    <border>
      <left>
        <color indexed="63"/>
      </left>
      <right style="thin"/>
      <top style="hair"/>
      <bottom style="hair"/>
    </border>
    <border>
      <left style="dotted"/>
      <right style="dotted"/>
      <top style="dotted"/>
      <bottom style="dotted"/>
    </border>
    <border>
      <left style="dotted"/>
      <right style="dotted"/>
      <top style="dotted"/>
      <bottom style="hair"/>
    </border>
    <border>
      <left style="thin"/>
      <right>
        <color indexed="63"/>
      </right>
      <top>
        <color indexed="63"/>
      </top>
      <bottom style="thin"/>
    </border>
    <border>
      <left style="dashDot"/>
      <right style="dashDot"/>
      <top style="dashDot"/>
      <bottom style="dashDot"/>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hair"/>
      <bottom style="hair"/>
    </border>
    <border>
      <left style="hair"/>
      <right style="hair"/>
      <top>
        <color indexed="63"/>
      </top>
      <bottom>
        <color indexed="63"/>
      </bottom>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thin"/>
      <top>
        <color indexed="63"/>
      </top>
      <bottom>
        <color indexed="63"/>
      </bottom>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color indexed="63"/>
      </left>
      <right style="hair"/>
      <top style="hair"/>
      <bottom>
        <color indexed="63"/>
      </bottom>
    </border>
    <border>
      <left style="hair"/>
      <right style="thin"/>
      <top style="hair"/>
      <bottom style="thin"/>
    </border>
    <border>
      <left style="hair"/>
      <right style="thin"/>
      <top>
        <color indexed="63"/>
      </top>
      <bottom style="hair"/>
    </border>
    <border>
      <left style="thin"/>
      <right style="hair"/>
      <top style="hair"/>
      <bottom style="thin"/>
    </border>
    <border>
      <left style="mediumDashDotDot"/>
      <right style="thin"/>
      <top style="thin"/>
      <bottom>
        <color indexed="63"/>
      </bottom>
    </border>
    <border>
      <left style="mediumDashDotDot"/>
      <right style="thin"/>
      <top>
        <color indexed="63"/>
      </top>
      <bottom>
        <color indexed="63"/>
      </bottom>
    </border>
    <border>
      <left style="mediumDashDotDot"/>
      <right style="thin"/>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color indexed="63"/>
      </left>
      <right style="mediumDashDotDot"/>
      <top style="thin"/>
      <bottom style="thin"/>
    </border>
    <border>
      <left style="thin"/>
      <right>
        <color indexed="63"/>
      </right>
      <top>
        <color indexed="63"/>
      </top>
      <bottom>
        <color indexed="63"/>
      </bottom>
    </border>
    <border>
      <left>
        <color indexed="63"/>
      </left>
      <right style="dotted"/>
      <top>
        <color indexed="63"/>
      </top>
      <bottom>
        <color indexed="63"/>
      </bottom>
    </border>
    <border>
      <left style="thin"/>
      <right style="dotted"/>
      <top style="dotted"/>
      <bottom style="dotted"/>
    </border>
    <border>
      <left style="thin"/>
      <right style="dotted"/>
      <top style="dotted"/>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18" fillId="15" borderId="0" applyNumberFormat="0" applyBorder="0" applyAlignment="0" applyProtection="0"/>
    <xf numFmtId="0" fontId="22" fillId="16" borderId="1" applyNumberFormat="0" applyAlignment="0" applyProtection="0"/>
    <xf numFmtId="0" fontId="24" fillId="17"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17" fillId="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7" borderId="0" applyNumberFormat="0" applyBorder="0" applyAlignment="0" applyProtection="0"/>
    <xf numFmtId="0" fontId="0" fillId="4" borderId="7" applyNumberFormat="0" applyFont="0" applyAlignment="0" applyProtection="0"/>
    <xf numFmtId="0" fontId="21" fillId="16"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364">
    <xf numFmtId="0" fontId="0" fillId="0" borderId="0" xfId="0" applyAlignment="1">
      <alignment/>
    </xf>
    <xf numFmtId="0" fontId="8" fillId="0" borderId="0" xfId="0" applyFont="1" applyAlignment="1">
      <alignment horizontal="left"/>
    </xf>
    <xf numFmtId="0" fontId="9" fillId="0" borderId="0" xfId="0" applyFont="1" applyAlignment="1">
      <alignment horizontal="left"/>
    </xf>
    <xf numFmtId="0" fontId="0" fillId="0" borderId="0" xfId="0" applyAlignment="1">
      <alignment horizontal="left" vertical="top" wrapText="1"/>
    </xf>
    <xf numFmtId="0" fontId="11" fillId="0" borderId="0" xfId="0" applyFont="1" applyBorder="1" applyAlignment="1">
      <alignment horizontal="left"/>
    </xf>
    <xf numFmtId="0" fontId="11" fillId="0" borderId="0" xfId="0" applyFont="1" applyAlignment="1">
      <alignment horizontal="left"/>
    </xf>
    <xf numFmtId="1" fontId="11" fillId="0" borderId="10" xfId="0" applyNumberFormat="1" applyFont="1" applyFill="1" applyBorder="1" applyAlignment="1" applyProtection="1">
      <alignment horizontal="right"/>
      <protection locked="0"/>
    </xf>
    <xf numFmtId="0" fontId="11" fillId="0" borderId="11" xfId="0" applyFont="1" applyFill="1" applyBorder="1" applyAlignment="1" applyProtection="1">
      <alignment horizontal="left"/>
      <protection locked="0"/>
    </xf>
    <xf numFmtId="0" fontId="11" fillId="0" borderId="12" xfId="0" applyFont="1" applyFill="1" applyBorder="1" applyAlignment="1" applyProtection="1">
      <alignment horizontal="left"/>
      <protection locked="0"/>
    </xf>
    <xf numFmtId="1" fontId="11" fillId="0" borderId="12" xfId="0" applyNumberFormat="1" applyFont="1" applyFill="1" applyBorder="1" applyAlignment="1" applyProtection="1">
      <alignment horizontal="right"/>
      <protection locked="0"/>
    </xf>
    <xf numFmtId="41" fontId="11" fillId="0" borderId="12" xfId="0" applyNumberFormat="1" applyFont="1" applyFill="1" applyBorder="1" applyAlignment="1" applyProtection="1">
      <alignment horizontal="right"/>
      <protection locked="0"/>
    </xf>
    <xf numFmtId="41" fontId="11" fillId="0" borderId="12" xfId="0" applyNumberFormat="1" applyFont="1" applyFill="1" applyBorder="1" applyAlignment="1" applyProtection="1">
      <alignment horizontal="right"/>
      <protection/>
    </xf>
    <xf numFmtId="41" fontId="11" fillId="0" borderId="13" xfId="0" applyNumberFormat="1" applyFont="1" applyFill="1" applyBorder="1" applyAlignment="1" applyProtection="1">
      <alignment horizontal="right"/>
      <protection/>
    </xf>
    <xf numFmtId="41" fontId="11" fillId="0" borderId="0" xfId="0" applyNumberFormat="1" applyFont="1" applyAlignment="1">
      <alignment horizontal="left"/>
    </xf>
    <xf numFmtId="0" fontId="11" fillId="5" borderId="10" xfId="0" applyFont="1" applyFill="1" applyBorder="1" applyAlignment="1" applyProtection="1">
      <alignment horizontal="center"/>
      <protection/>
    </xf>
    <xf numFmtId="2" fontId="31" fillId="5" borderId="10" xfId="0" applyNumberFormat="1" applyFont="1" applyFill="1" applyBorder="1" applyAlignment="1" applyProtection="1">
      <alignment horizontal="right"/>
      <protection/>
    </xf>
    <xf numFmtId="0" fontId="11" fillId="5" borderId="14" xfId="0" applyFont="1" applyFill="1" applyBorder="1" applyAlignment="1" applyProtection="1">
      <alignment horizontal="center"/>
      <protection/>
    </xf>
    <xf numFmtId="0" fontId="11" fillId="0" borderId="15"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1" fillId="0" borderId="10" xfId="0" applyFont="1" applyFill="1" applyBorder="1" applyAlignment="1" applyProtection="1">
      <alignment horizontal="center"/>
      <protection locked="0"/>
    </xf>
    <xf numFmtId="41" fontId="11" fillId="0" borderId="10" xfId="0" applyNumberFormat="1" applyFont="1" applyFill="1" applyBorder="1" applyAlignment="1" applyProtection="1">
      <alignment horizontal="right"/>
      <protection locked="0"/>
    </xf>
    <xf numFmtId="10" fontId="11" fillId="0" borderId="12" xfId="0" applyNumberFormat="1" applyFont="1" applyFill="1" applyBorder="1" applyAlignment="1" applyProtection="1">
      <alignment horizontal="right"/>
      <protection locked="0"/>
    </xf>
    <xf numFmtId="0" fontId="11" fillId="15" borderId="10" xfId="0" applyFont="1" applyFill="1" applyBorder="1" applyAlignment="1" applyProtection="1">
      <alignment horizontal="center"/>
      <protection/>
    </xf>
    <xf numFmtId="2" fontId="31" fillId="15" borderId="10" xfId="0" applyNumberFormat="1" applyFont="1" applyFill="1" applyBorder="1" applyAlignment="1" applyProtection="1">
      <alignment horizontal="right"/>
      <protection/>
    </xf>
    <xf numFmtId="0" fontId="11" fillId="18" borderId="10" xfId="0" applyFont="1" applyFill="1" applyBorder="1" applyAlignment="1" applyProtection="1">
      <alignment horizontal="center"/>
      <protection/>
    </xf>
    <xf numFmtId="2" fontId="11" fillId="18" borderId="10" xfId="0" applyNumberFormat="1" applyFont="1" applyFill="1" applyBorder="1" applyAlignment="1" applyProtection="1">
      <alignment horizontal="right"/>
      <protection/>
    </xf>
    <xf numFmtId="0" fontId="11" fillId="18" borderId="12" xfId="0" applyFont="1" applyFill="1" applyBorder="1" applyAlignment="1" applyProtection="1">
      <alignment horizontal="center"/>
      <protection/>
    </xf>
    <xf numFmtId="2" fontId="11" fillId="18" borderId="12" xfId="0" applyNumberFormat="1" applyFont="1" applyFill="1" applyBorder="1" applyAlignment="1" applyProtection="1">
      <alignment horizontal="right"/>
      <protection/>
    </xf>
    <xf numFmtId="0" fontId="11" fillId="19" borderId="12" xfId="0" applyFont="1" applyFill="1" applyBorder="1" applyAlignment="1" applyProtection="1">
      <alignment horizontal="center"/>
      <protection/>
    </xf>
    <xf numFmtId="2" fontId="11" fillId="19" borderId="12" xfId="0" applyNumberFormat="1" applyFont="1" applyFill="1" applyBorder="1" applyAlignment="1" applyProtection="1">
      <alignment horizontal="right"/>
      <protection/>
    </xf>
    <xf numFmtId="0" fontId="11" fillId="19" borderId="13" xfId="0" applyFont="1" applyFill="1" applyBorder="1" applyAlignment="1" applyProtection="1">
      <alignment horizontal="center"/>
      <protection/>
    </xf>
    <xf numFmtId="0" fontId="10" fillId="0" borderId="14" xfId="0" applyFont="1" applyBorder="1" applyAlignment="1">
      <alignment horizontal="right"/>
    </xf>
    <xf numFmtId="0" fontId="10" fillId="0" borderId="16" xfId="0" applyFont="1" applyBorder="1" applyAlignment="1">
      <alignment horizontal="right"/>
    </xf>
    <xf numFmtId="0" fontId="10" fillId="0" borderId="17" xfId="0" applyFont="1" applyBorder="1" applyAlignment="1">
      <alignment horizontal="right"/>
    </xf>
    <xf numFmtId="10" fontId="0" fillId="7" borderId="0" xfId="0" applyNumberFormat="1" applyFill="1" applyAlignment="1" applyProtection="1">
      <alignment/>
      <protection locked="0"/>
    </xf>
    <xf numFmtId="2" fontId="11" fillId="20" borderId="12" xfId="0" applyNumberFormat="1" applyFont="1" applyFill="1" applyBorder="1" applyAlignment="1" applyProtection="1">
      <alignment horizontal="right"/>
      <protection/>
    </xf>
    <xf numFmtId="10" fontId="11" fillId="0" borderId="13" xfId="0" applyNumberFormat="1" applyFont="1" applyFill="1" applyBorder="1" applyAlignment="1" applyProtection="1">
      <alignment horizontal="right"/>
      <protection locked="0"/>
    </xf>
    <xf numFmtId="2" fontId="33" fillId="15" borderId="10" xfId="0" applyNumberFormat="1" applyFont="1" applyFill="1" applyBorder="1" applyAlignment="1" applyProtection="1">
      <alignment horizontal="right"/>
      <protection/>
    </xf>
    <xf numFmtId="2" fontId="33" fillId="19" borderId="12" xfId="0" applyNumberFormat="1" applyFont="1" applyFill="1" applyBorder="1" applyAlignment="1" applyProtection="1">
      <alignment horizontal="right"/>
      <protection/>
    </xf>
    <xf numFmtId="2" fontId="33" fillId="18" borderId="10" xfId="0" applyNumberFormat="1" applyFont="1" applyFill="1" applyBorder="1" applyAlignment="1" applyProtection="1">
      <alignment horizontal="right"/>
      <protection/>
    </xf>
    <xf numFmtId="2" fontId="33" fillId="18" borderId="12" xfId="0" applyNumberFormat="1" applyFont="1" applyFill="1" applyBorder="1" applyAlignment="1" applyProtection="1">
      <alignment horizontal="right"/>
      <protection/>
    </xf>
    <xf numFmtId="2" fontId="33" fillId="5" borderId="10" xfId="0" applyNumberFormat="1" applyFont="1" applyFill="1" applyBorder="1" applyAlignment="1" applyProtection="1">
      <alignment horizontal="right"/>
      <protection/>
    </xf>
    <xf numFmtId="2" fontId="11" fillId="20" borderId="18" xfId="0" applyNumberFormat="1" applyFont="1" applyFill="1" applyBorder="1" applyAlignment="1" applyProtection="1">
      <alignment horizontal="right"/>
      <protection/>
    </xf>
    <xf numFmtId="41" fontId="11" fillId="2" borderId="12" xfId="0" applyNumberFormat="1" applyFont="1" applyFill="1" applyBorder="1" applyAlignment="1" applyProtection="1">
      <alignment horizontal="right"/>
      <protection locked="0"/>
    </xf>
    <xf numFmtId="42" fontId="11" fillId="5" borderId="19" xfId="0" applyNumberFormat="1" applyFont="1" applyFill="1" applyBorder="1" applyAlignment="1" applyProtection="1">
      <alignment/>
      <protection locked="0"/>
    </xf>
    <xf numFmtId="42" fontId="11" fillId="5" borderId="19" xfId="0" applyNumberFormat="1" applyFont="1" applyFill="1" applyBorder="1" applyAlignment="1" applyProtection="1">
      <alignment horizontal="left"/>
      <protection locked="0"/>
    </xf>
    <xf numFmtId="42" fontId="11" fillId="21" borderId="19" xfId="0" applyNumberFormat="1" applyFont="1" applyFill="1" applyBorder="1" applyAlignment="1" applyProtection="1">
      <alignment/>
      <protection locked="0"/>
    </xf>
    <xf numFmtId="42" fontId="11" fillId="21" borderId="19" xfId="0" applyNumberFormat="1" applyFont="1" applyFill="1" applyBorder="1" applyAlignment="1" applyProtection="1">
      <alignment horizontal="left"/>
      <protection locked="0"/>
    </xf>
    <xf numFmtId="41" fontId="11" fillId="0" borderId="20" xfId="0" applyNumberFormat="1" applyFont="1" applyFill="1" applyBorder="1" applyAlignment="1">
      <alignment horizontal="right"/>
    </xf>
    <xf numFmtId="41" fontId="11" fillId="2" borderId="21" xfId="0" applyNumberFormat="1" applyFont="1" applyFill="1" applyBorder="1" applyAlignment="1" applyProtection="1">
      <alignment horizontal="right"/>
      <protection locked="0"/>
    </xf>
    <xf numFmtId="41" fontId="11" fillId="2" borderId="22" xfId="0" applyNumberFormat="1" applyFont="1" applyFill="1" applyBorder="1" applyAlignment="1" applyProtection="1">
      <alignment horizontal="right"/>
      <protection locked="0"/>
    </xf>
    <xf numFmtId="0" fontId="10" fillId="22" borderId="23" xfId="0" applyFont="1" applyFill="1" applyBorder="1" applyAlignment="1" applyProtection="1">
      <alignment horizontal="righ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ill="1" applyAlignment="1" applyProtection="1">
      <alignment/>
      <protection/>
    </xf>
    <xf numFmtId="14" fontId="34" fillId="21" borderId="0" xfId="0" applyNumberFormat="1" applyFont="1" applyFill="1" applyAlignment="1" applyProtection="1">
      <alignment/>
      <protection/>
    </xf>
    <xf numFmtId="0" fontId="34" fillId="21" borderId="0" xfId="0" applyFont="1"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horizontal="center"/>
      <protection/>
    </xf>
    <xf numFmtId="1" fontId="34" fillId="21" borderId="0" xfId="0" applyNumberFormat="1" applyFont="1" applyFill="1" applyAlignment="1" applyProtection="1">
      <alignment/>
      <protection/>
    </xf>
    <xf numFmtId="0" fontId="34" fillId="21" borderId="0" xfId="0" applyFont="1" applyFill="1" applyAlignment="1" applyProtection="1">
      <alignment horizontal="center"/>
      <protection/>
    </xf>
    <xf numFmtId="10" fontId="0" fillId="0" borderId="0" xfId="0" applyNumberFormat="1" applyFill="1" applyAlignment="1" applyProtection="1">
      <alignment/>
      <protection/>
    </xf>
    <xf numFmtId="9" fontId="0" fillId="0" borderId="0" xfId="0" applyNumberFormat="1" applyAlignment="1" applyProtection="1">
      <alignment/>
      <protection/>
    </xf>
    <xf numFmtId="9" fontId="0" fillId="0" borderId="24" xfId="0" applyNumberFormat="1" applyFill="1" applyBorder="1" applyAlignment="1" applyProtection="1">
      <alignment/>
      <protection/>
    </xf>
    <xf numFmtId="9" fontId="0" fillId="0" borderId="0" xfId="0" applyNumberFormat="1" applyFill="1" applyBorder="1" applyAlignment="1" applyProtection="1">
      <alignment/>
      <protection/>
    </xf>
    <xf numFmtId="10" fontId="0" fillId="0" borderId="0" xfId="0" applyNumberFormat="1" applyAlignment="1" applyProtection="1">
      <alignment/>
      <protection/>
    </xf>
    <xf numFmtId="9" fontId="0" fillId="0" borderId="0" xfId="0" applyNumberFormat="1" applyBorder="1" applyAlignment="1" applyProtection="1">
      <alignment/>
      <protection/>
    </xf>
    <xf numFmtId="10" fontId="0" fillId="0" borderId="0" xfId="0" applyNumberFormat="1"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horizontal="center"/>
      <protection/>
    </xf>
    <xf numFmtId="14" fontId="1" fillId="0" borderId="0" xfId="0" applyNumberFormat="1" applyFont="1" applyAlignment="1" applyProtection="1">
      <alignment/>
      <protection/>
    </xf>
    <xf numFmtId="14" fontId="1" fillId="0" borderId="0" xfId="0" applyNumberFormat="1" applyFont="1" applyAlignment="1" applyProtection="1">
      <alignment horizontal="center"/>
      <protection/>
    </xf>
    <xf numFmtId="10" fontId="0" fillId="0" borderId="0" xfId="0" applyNumberFormat="1" applyAlignment="1" applyProtection="1">
      <alignment/>
      <protection/>
    </xf>
    <xf numFmtId="6" fontId="0" fillId="0" borderId="0" xfId="43" applyNumberFormat="1" applyAlignment="1" applyProtection="1">
      <alignment/>
      <protection/>
    </xf>
    <xf numFmtId="14" fontId="1" fillId="7" borderId="0" xfId="0" applyNumberFormat="1" applyFont="1" applyFill="1" applyAlignment="1" applyProtection="1">
      <alignment/>
      <protection locked="0"/>
    </xf>
    <xf numFmtId="0" fontId="11" fillId="0" borderId="25" xfId="0" applyFont="1" applyBorder="1" applyAlignment="1" applyProtection="1">
      <alignment horizontal="center"/>
      <protection/>
    </xf>
    <xf numFmtId="14" fontId="0" fillId="7" borderId="0" xfId="0" applyNumberFormat="1" applyFill="1" applyAlignment="1" applyProtection="1">
      <alignment/>
      <protection locked="0"/>
    </xf>
    <xf numFmtId="0" fontId="0" fillId="7" borderId="0" xfId="0" applyFill="1" applyAlignment="1" applyProtection="1">
      <alignment/>
      <protection locked="0"/>
    </xf>
    <xf numFmtId="0" fontId="7" fillId="0" borderId="26" xfId="0" applyFont="1" applyBorder="1" applyAlignment="1" applyProtection="1">
      <alignment/>
      <protection/>
    </xf>
    <xf numFmtId="0" fontId="7" fillId="0" borderId="27" xfId="0" applyFont="1" applyBorder="1" applyAlignment="1" applyProtection="1">
      <alignment/>
      <protection/>
    </xf>
    <xf numFmtId="0" fontId="8" fillId="0" borderId="27" xfId="0" applyFont="1" applyBorder="1" applyAlignment="1" applyProtection="1">
      <alignment horizontal="left"/>
      <protection/>
    </xf>
    <xf numFmtId="0" fontId="0" fillId="0" borderId="27" xfId="0" applyFont="1" applyBorder="1" applyAlignment="1" applyProtection="1">
      <alignment/>
      <protection/>
    </xf>
    <xf numFmtId="0" fontId="8" fillId="0" borderId="28" xfId="0" applyFont="1" applyBorder="1" applyAlignment="1" applyProtection="1">
      <alignment horizontal="right"/>
      <protection/>
    </xf>
    <xf numFmtId="14" fontId="8" fillId="0" borderId="29" xfId="0" applyNumberFormat="1" applyFont="1" applyBorder="1" applyAlignment="1" applyProtection="1">
      <alignment horizontal="left"/>
      <protection/>
    </xf>
    <xf numFmtId="0" fontId="8" fillId="0" borderId="0" xfId="0" applyFont="1" applyAlignment="1" applyProtection="1">
      <alignment horizontal="left"/>
      <protection/>
    </xf>
    <xf numFmtId="0" fontId="10" fillId="0" borderId="11" xfId="0" applyFont="1" applyBorder="1" applyAlignment="1" applyProtection="1">
      <alignment horizontal="right"/>
      <protection/>
    </xf>
    <xf numFmtId="0" fontId="11" fillId="0" borderId="0" xfId="0" applyFont="1" applyBorder="1" applyAlignment="1" applyProtection="1">
      <alignment horizontal="left"/>
      <protection/>
    </xf>
    <xf numFmtId="41" fontId="11" fillId="0" borderId="30" xfId="0" applyNumberFormat="1" applyFont="1" applyBorder="1" applyAlignment="1" applyProtection="1">
      <alignment horizontal="center"/>
      <protection/>
    </xf>
    <xf numFmtId="0" fontId="10" fillId="0" borderId="17" xfId="0" applyFont="1" applyFill="1" applyBorder="1" applyAlignment="1" applyProtection="1">
      <alignment horizontal="right"/>
      <protection/>
    </xf>
    <xf numFmtId="0" fontId="11" fillId="0" borderId="31" xfId="0" applyFont="1" applyBorder="1" applyAlignment="1" applyProtection="1">
      <alignment horizontal="center"/>
      <protection/>
    </xf>
    <xf numFmtId="0" fontId="10" fillId="14" borderId="18" xfId="0" applyFont="1" applyFill="1" applyBorder="1" applyAlignment="1" applyProtection="1">
      <alignment horizontal="center"/>
      <protection/>
    </xf>
    <xf numFmtId="0" fontId="11" fillId="0" borderId="32" xfId="0" applyFont="1" applyFill="1" applyBorder="1" applyAlignment="1" applyProtection="1">
      <alignment horizontal="left"/>
      <protection/>
    </xf>
    <xf numFmtId="0" fontId="11" fillId="0" borderId="0" xfId="0" applyFont="1" applyAlignment="1" applyProtection="1">
      <alignment horizontal="left"/>
      <protection/>
    </xf>
    <xf numFmtId="0" fontId="11" fillId="0" borderId="33" xfId="0" applyFont="1" applyBorder="1" applyAlignment="1" applyProtection="1">
      <alignment horizontal="left"/>
      <protection/>
    </xf>
    <xf numFmtId="0" fontId="11" fillId="0" borderId="34" xfId="0" applyFont="1" applyBorder="1" applyAlignment="1" applyProtection="1">
      <alignment horizontal="center"/>
      <protection/>
    </xf>
    <xf numFmtId="0" fontId="11" fillId="0" borderId="35" xfId="0" applyFont="1" applyBorder="1" applyAlignment="1" applyProtection="1">
      <alignment horizontal="right"/>
      <protection/>
    </xf>
    <xf numFmtId="0" fontId="10" fillId="0" borderId="36" xfId="0" applyFont="1" applyBorder="1" applyAlignment="1" applyProtection="1">
      <alignment horizontal="left"/>
      <protection/>
    </xf>
    <xf numFmtId="0" fontId="11" fillId="0" borderId="31" xfId="0" applyFont="1" applyBorder="1" applyAlignment="1" applyProtection="1">
      <alignment horizontal="center"/>
      <protection/>
    </xf>
    <xf numFmtId="0" fontId="10" fillId="0" borderId="37" xfId="0" applyFont="1" applyBorder="1" applyAlignment="1" applyProtection="1">
      <alignment horizontal="right"/>
      <protection/>
    </xf>
    <xf numFmtId="0" fontId="11" fillId="0" borderId="36" xfId="0" applyFont="1" applyBorder="1" applyAlignment="1" applyProtection="1">
      <alignment horizontal="left"/>
      <protection/>
    </xf>
    <xf numFmtId="41" fontId="11" fillId="0" borderId="10" xfId="0" applyNumberFormat="1" applyFont="1" applyFill="1" applyBorder="1" applyAlignment="1" applyProtection="1">
      <alignment horizontal="right"/>
      <protection/>
    </xf>
    <xf numFmtId="41" fontId="11" fillId="5" borderId="10" xfId="0" applyNumberFormat="1" applyFont="1" applyFill="1" applyBorder="1" applyAlignment="1" applyProtection="1">
      <alignment horizontal="left"/>
      <protection/>
    </xf>
    <xf numFmtId="41" fontId="11" fillId="5" borderId="38" xfId="0" applyNumberFormat="1" applyFont="1" applyFill="1" applyBorder="1" applyAlignment="1" applyProtection="1">
      <alignment horizontal="left"/>
      <protection/>
    </xf>
    <xf numFmtId="0" fontId="11" fillId="5" borderId="39" xfId="0" applyFont="1" applyFill="1" applyBorder="1" applyAlignment="1" applyProtection="1">
      <alignment horizontal="left"/>
      <protection/>
    </xf>
    <xf numFmtId="0" fontId="11" fillId="5" borderId="14" xfId="0" applyFont="1" applyFill="1" applyBorder="1" applyAlignment="1" applyProtection="1">
      <alignment horizontal="left"/>
      <protection/>
    </xf>
    <xf numFmtId="1" fontId="11" fillId="5" borderId="14" xfId="0" applyNumberFormat="1" applyFont="1" applyFill="1" applyBorder="1" applyAlignment="1" applyProtection="1">
      <alignment horizontal="right"/>
      <protection/>
    </xf>
    <xf numFmtId="41" fontId="11" fillId="5" borderId="40" xfId="0" applyNumberFormat="1" applyFont="1" applyFill="1" applyBorder="1" applyAlignment="1" applyProtection="1">
      <alignment horizontal="right"/>
      <protection/>
    </xf>
    <xf numFmtId="41" fontId="11" fillId="5" borderId="12" xfId="0" applyNumberFormat="1" applyFont="1" applyFill="1" applyBorder="1" applyAlignment="1" applyProtection="1">
      <alignment horizontal="left"/>
      <protection/>
    </xf>
    <xf numFmtId="41" fontId="11" fillId="5" borderId="41" xfId="0" applyNumberFormat="1" applyFont="1" applyFill="1" applyBorder="1" applyAlignment="1" applyProtection="1">
      <alignment horizontal="left"/>
      <protection/>
    </xf>
    <xf numFmtId="0" fontId="11" fillId="0" borderId="0" xfId="0" applyFont="1" applyFill="1" applyAlignment="1" applyProtection="1">
      <alignment horizontal="left"/>
      <protection/>
    </xf>
    <xf numFmtId="1" fontId="11" fillId="15" borderId="10" xfId="0" applyNumberFormat="1" applyFont="1" applyFill="1" applyBorder="1" applyAlignment="1" applyProtection="1">
      <alignment horizontal="right"/>
      <protection/>
    </xf>
    <xf numFmtId="0" fontId="11" fillId="0" borderId="42" xfId="0" applyFont="1" applyFill="1" applyBorder="1" applyAlignment="1" applyProtection="1">
      <alignment horizontal="center"/>
      <protection/>
    </xf>
    <xf numFmtId="0" fontId="11" fillId="0" borderId="34" xfId="0" applyFont="1" applyBorder="1" applyAlignment="1" applyProtection="1">
      <alignment horizontal="center" wrapText="1"/>
      <protection/>
    </xf>
    <xf numFmtId="41" fontId="11" fillId="15" borderId="10" xfId="0" applyNumberFormat="1" applyFont="1" applyFill="1" applyBorder="1" applyAlignment="1" applyProtection="1">
      <alignment horizontal="right"/>
      <protection/>
    </xf>
    <xf numFmtId="41" fontId="11" fillId="15" borderId="10" xfId="0" applyNumberFormat="1" applyFont="1" applyFill="1" applyBorder="1" applyAlignment="1" applyProtection="1">
      <alignment horizontal="left"/>
      <protection/>
    </xf>
    <xf numFmtId="41" fontId="11" fillId="15" borderId="38" xfId="0" applyNumberFormat="1" applyFont="1" applyFill="1" applyBorder="1" applyAlignment="1" applyProtection="1">
      <alignment horizontal="left"/>
      <protection/>
    </xf>
    <xf numFmtId="10" fontId="11" fillId="15" borderId="12" xfId="0" applyNumberFormat="1" applyFont="1" applyFill="1" applyBorder="1" applyAlignment="1" applyProtection="1">
      <alignment horizontal="right"/>
      <protection/>
    </xf>
    <xf numFmtId="41" fontId="11" fillId="15" borderId="13" xfId="0" applyNumberFormat="1" applyFont="1" applyFill="1" applyBorder="1" applyAlignment="1" applyProtection="1">
      <alignment horizontal="left"/>
      <protection/>
    </xf>
    <xf numFmtId="41" fontId="11" fillId="15" borderId="43" xfId="0" applyNumberFormat="1" applyFont="1" applyFill="1" applyBorder="1" applyAlignment="1" applyProtection="1">
      <alignment horizontal="left"/>
      <protection/>
    </xf>
    <xf numFmtId="41" fontId="11" fillId="0" borderId="10" xfId="0" applyNumberFormat="1" applyFont="1" applyFill="1" applyBorder="1" applyAlignment="1" applyProtection="1">
      <alignment horizontal="left"/>
      <protection/>
    </xf>
    <xf numFmtId="41" fontId="11" fillId="0" borderId="38" xfId="0" applyNumberFormat="1" applyFont="1" applyFill="1" applyBorder="1" applyAlignment="1" applyProtection="1">
      <alignment horizontal="left"/>
      <protection/>
    </xf>
    <xf numFmtId="41" fontId="11" fillId="0" borderId="13" xfId="0" applyNumberFormat="1" applyFont="1" applyFill="1" applyBorder="1" applyAlignment="1" applyProtection="1">
      <alignment horizontal="left"/>
      <protection/>
    </xf>
    <xf numFmtId="41" fontId="11" fillId="0" borderId="43" xfId="0" applyNumberFormat="1" applyFont="1" applyFill="1" applyBorder="1" applyAlignment="1" applyProtection="1">
      <alignment horizontal="left"/>
      <protection/>
    </xf>
    <xf numFmtId="41" fontId="11" fillId="18" borderId="10" xfId="0" applyNumberFormat="1" applyFont="1" applyFill="1" applyBorder="1" applyAlignment="1" applyProtection="1">
      <alignment horizontal="left"/>
      <protection/>
    </xf>
    <xf numFmtId="41" fontId="11" fillId="18" borderId="38" xfId="0" applyNumberFormat="1" applyFont="1" applyFill="1" applyBorder="1" applyAlignment="1" applyProtection="1">
      <alignment horizontal="right"/>
      <protection/>
    </xf>
    <xf numFmtId="0" fontId="11" fillId="18" borderId="11" xfId="0" applyFont="1" applyFill="1" applyBorder="1" applyAlignment="1" applyProtection="1">
      <alignment horizontal="left"/>
      <protection/>
    </xf>
    <xf numFmtId="0" fontId="11" fillId="18" borderId="12" xfId="0" applyFont="1" applyFill="1" applyBorder="1" applyAlignment="1" applyProtection="1">
      <alignment horizontal="left"/>
      <protection/>
    </xf>
    <xf numFmtId="1" fontId="11" fillId="18" borderId="12" xfId="0" applyNumberFormat="1" applyFont="1" applyFill="1" applyBorder="1" applyAlignment="1" applyProtection="1">
      <alignment horizontal="right"/>
      <protection/>
    </xf>
    <xf numFmtId="41" fontId="11" fillId="18" borderId="12" xfId="0" applyNumberFormat="1" applyFont="1" applyFill="1" applyBorder="1" applyAlignment="1" applyProtection="1">
      <alignment horizontal="right"/>
      <protection/>
    </xf>
    <xf numFmtId="41" fontId="11" fillId="18" borderId="13" xfId="0" applyNumberFormat="1" applyFont="1" applyFill="1" applyBorder="1" applyAlignment="1" applyProtection="1">
      <alignment horizontal="left"/>
      <protection/>
    </xf>
    <xf numFmtId="41" fontId="11" fillId="18" borderId="43" xfId="0" applyNumberFormat="1" applyFont="1" applyFill="1" applyBorder="1" applyAlignment="1" applyProtection="1">
      <alignment horizontal="right"/>
      <protection/>
    </xf>
    <xf numFmtId="41" fontId="11" fillId="18" borderId="13" xfId="0" applyNumberFormat="1" applyFont="1" applyFill="1" applyBorder="1" applyAlignment="1" applyProtection="1">
      <alignment horizontal="right"/>
      <protection/>
    </xf>
    <xf numFmtId="41" fontId="11" fillId="15" borderId="18" xfId="0" applyNumberFormat="1" applyFont="1" applyFill="1" applyBorder="1" applyAlignment="1" applyProtection="1">
      <alignment horizontal="right"/>
      <protection/>
    </xf>
    <xf numFmtId="41" fontId="11" fillId="20" borderId="18" xfId="0" applyNumberFormat="1" applyFont="1" applyFill="1" applyBorder="1" applyAlignment="1" applyProtection="1">
      <alignment horizontal="left"/>
      <protection/>
    </xf>
    <xf numFmtId="41" fontId="11" fillId="20" borderId="44" xfId="0" applyNumberFormat="1" applyFont="1" applyFill="1" applyBorder="1" applyAlignment="1" applyProtection="1">
      <alignment horizontal="right"/>
      <protection/>
    </xf>
    <xf numFmtId="41" fontId="11" fillId="15" borderId="12" xfId="0" applyNumberFormat="1" applyFont="1" applyFill="1" applyBorder="1" applyAlignment="1" applyProtection="1">
      <alignment horizontal="left"/>
      <protection/>
    </xf>
    <xf numFmtId="41" fontId="11" fillId="15" borderId="41" xfId="0" applyNumberFormat="1" applyFont="1" applyFill="1" applyBorder="1" applyAlignment="1" applyProtection="1">
      <alignment horizontal="right"/>
      <protection/>
    </xf>
    <xf numFmtId="41" fontId="11" fillId="19" borderId="12" xfId="0" applyNumberFormat="1" applyFont="1" applyFill="1" applyBorder="1" applyAlignment="1" applyProtection="1">
      <alignment horizontal="left"/>
      <protection/>
    </xf>
    <xf numFmtId="41" fontId="11" fillId="19" borderId="41" xfId="0" applyNumberFormat="1" applyFont="1" applyFill="1" applyBorder="1" applyAlignment="1" applyProtection="1">
      <alignment horizontal="right"/>
      <protection/>
    </xf>
    <xf numFmtId="0" fontId="11" fillId="19" borderId="11" xfId="0" applyFont="1" applyFill="1" applyBorder="1" applyAlignment="1" applyProtection="1">
      <alignment horizontal="left"/>
      <protection/>
    </xf>
    <xf numFmtId="0" fontId="11" fillId="19" borderId="12" xfId="0" applyFont="1" applyFill="1" applyBorder="1" applyAlignment="1" applyProtection="1">
      <alignment horizontal="left"/>
      <protection/>
    </xf>
    <xf numFmtId="1" fontId="11" fillId="19" borderId="12" xfId="0" applyNumberFormat="1" applyFont="1" applyFill="1" applyBorder="1" applyAlignment="1" applyProtection="1">
      <alignment horizontal="right"/>
      <protection/>
    </xf>
    <xf numFmtId="41" fontId="11" fillId="19" borderId="12" xfId="0" applyNumberFormat="1" applyFont="1" applyFill="1" applyBorder="1" applyAlignment="1" applyProtection="1">
      <alignment horizontal="right"/>
      <protection/>
    </xf>
    <xf numFmtId="6" fontId="11" fillId="19" borderId="12" xfId="0" applyNumberFormat="1" applyFont="1" applyFill="1" applyBorder="1" applyAlignment="1" applyProtection="1">
      <alignment horizontal="right"/>
      <protection/>
    </xf>
    <xf numFmtId="0" fontId="32" fillId="0" borderId="0" xfId="0" applyFont="1" applyFill="1" applyAlignment="1" applyProtection="1">
      <alignment horizontal="left"/>
      <protection/>
    </xf>
    <xf numFmtId="0" fontId="11" fillId="19" borderId="45" xfId="0" applyFont="1" applyFill="1" applyBorder="1" applyAlignment="1" applyProtection="1">
      <alignment horizontal="left"/>
      <protection/>
    </xf>
    <xf numFmtId="0" fontId="11" fillId="19" borderId="13" xfId="0" applyFont="1" applyFill="1" applyBorder="1" applyAlignment="1" applyProtection="1">
      <alignment horizontal="left"/>
      <protection/>
    </xf>
    <xf numFmtId="1" fontId="11" fillId="19" borderId="13" xfId="0" applyNumberFormat="1" applyFont="1" applyFill="1" applyBorder="1" applyAlignment="1" applyProtection="1">
      <alignment horizontal="right"/>
      <protection/>
    </xf>
    <xf numFmtId="41" fontId="11" fillId="19" borderId="13" xfId="0" applyNumberFormat="1" applyFont="1" applyFill="1" applyBorder="1" applyAlignment="1" applyProtection="1">
      <alignment horizontal="right"/>
      <protection/>
    </xf>
    <xf numFmtId="41" fontId="11" fillId="19" borderId="43" xfId="0" applyNumberFormat="1" applyFont="1" applyFill="1" applyBorder="1" applyAlignment="1" applyProtection="1">
      <alignment horizontal="right"/>
      <protection/>
    </xf>
    <xf numFmtId="41" fontId="11" fillId="0" borderId="15" xfId="0" applyNumberFormat="1" applyFont="1" applyFill="1" applyBorder="1" applyAlignment="1" applyProtection="1">
      <alignment horizontal="right"/>
      <protection/>
    </xf>
    <xf numFmtId="41" fontId="11" fillId="0" borderId="38" xfId="0" applyNumberFormat="1" applyFont="1" applyFill="1" applyBorder="1" applyAlignment="1" applyProtection="1">
      <alignment horizontal="right"/>
      <protection/>
    </xf>
    <xf numFmtId="41" fontId="11" fillId="23" borderId="45" xfId="0" applyNumberFormat="1" applyFont="1" applyFill="1" applyBorder="1" applyAlignment="1" applyProtection="1">
      <alignment horizontal="right"/>
      <protection/>
    </xf>
    <xf numFmtId="41" fontId="11" fillId="23" borderId="13" xfId="0" applyNumberFormat="1" applyFont="1" applyFill="1" applyBorder="1" applyAlignment="1" applyProtection="1">
      <alignment horizontal="right"/>
      <protection/>
    </xf>
    <xf numFmtId="41" fontId="11" fillId="23" borderId="43" xfId="0" applyNumberFormat="1" applyFont="1" applyFill="1" applyBorder="1" applyAlignment="1" applyProtection="1">
      <alignment horizontal="right"/>
      <protection/>
    </xf>
    <xf numFmtId="41" fontId="10" fillId="22" borderId="15" xfId="0" applyNumberFormat="1" applyFont="1" applyFill="1" applyBorder="1" applyAlignment="1" applyProtection="1">
      <alignment horizontal="right"/>
      <protection/>
    </xf>
    <xf numFmtId="41" fontId="10" fillId="22" borderId="10" xfId="0" applyNumberFormat="1" applyFont="1" applyFill="1" applyBorder="1" applyAlignment="1" applyProtection="1">
      <alignment horizontal="right"/>
      <protection/>
    </xf>
    <xf numFmtId="41" fontId="10" fillId="22" borderId="38" xfId="0" applyNumberFormat="1" applyFont="1" applyFill="1" applyBorder="1" applyAlignment="1" applyProtection="1">
      <alignment horizontal="right"/>
      <protection/>
    </xf>
    <xf numFmtId="41" fontId="10" fillId="22" borderId="45" xfId="0" applyNumberFormat="1" applyFont="1" applyFill="1" applyBorder="1" applyAlignment="1" applyProtection="1">
      <alignment horizontal="right"/>
      <protection/>
    </xf>
    <xf numFmtId="41" fontId="10" fillId="22" borderId="13" xfId="0" applyNumberFormat="1" applyFont="1" applyFill="1" applyBorder="1" applyAlignment="1" applyProtection="1">
      <alignment horizontal="right"/>
      <protection/>
    </xf>
    <xf numFmtId="41" fontId="10" fillId="22" borderId="43" xfId="0" applyNumberFormat="1" applyFont="1" applyFill="1" applyBorder="1" applyAlignment="1" applyProtection="1">
      <alignment horizontal="right"/>
      <protection/>
    </xf>
    <xf numFmtId="0" fontId="11" fillId="0" borderId="46" xfId="0" applyFont="1" applyFill="1" applyBorder="1" applyAlignment="1" applyProtection="1">
      <alignment/>
      <protection/>
    </xf>
    <xf numFmtId="0" fontId="11" fillId="0" borderId="47" xfId="0" applyFont="1" applyFill="1" applyBorder="1" applyAlignment="1" applyProtection="1">
      <alignment horizontal="left"/>
      <protection/>
    </xf>
    <xf numFmtId="0" fontId="11" fillId="0" borderId="47" xfId="0" applyFont="1" applyFill="1" applyBorder="1" applyAlignment="1" applyProtection="1">
      <alignment/>
      <protection/>
    </xf>
    <xf numFmtId="0" fontId="11" fillId="0" borderId="48" xfId="0" applyFont="1" applyFill="1" applyBorder="1" applyAlignment="1" applyProtection="1">
      <alignment/>
      <protection/>
    </xf>
    <xf numFmtId="0" fontId="10" fillId="0" borderId="29" xfId="0" applyFont="1" applyFill="1" applyBorder="1" applyAlignment="1" applyProtection="1">
      <alignment/>
      <protection/>
    </xf>
    <xf numFmtId="41" fontId="11" fillId="0" borderId="41" xfId="0" applyNumberFormat="1" applyFont="1" applyFill="1" applyBorder="1" applyAlignment="1" applyProtection="1">
      <alignment horizontal="right"/>
      <protection/>
    </xf>
    <xf numFmtId="41" fontId="11" fillId="0" borderId="43" xfId="0" applyNumberFormat="1" applyFont="1" applyFill="1" applyBorder="1" applyAlignment="1" applyProtection="1">
      <alignment horizontal="right"/>
      <protection/>
    </xf>
    <xf numFmtId="41" fontId="11" fillId="0" borderId="10" xfId="0" applyNumberFormat="1" applyFont="1" applyBorder="1" applyAlignment="1" applyProtection="1">
      <alignment horizontal="right"/>
      <protection/>
    </xf>
    <xf numFmtId="41" fontId="11" fillId="0" borderId="12" xfId="0" applyNumberFormat="1" applyFont="1" applyBorder="1" applyAlignment="1" applyProtection="1">
      <alignment horizontal="right"/>
      <protection/>
    </xf>
    <xf numFmtId="41" fontId="11" fillId="0" borderId="44" xfId="0" applyNumberFormat="1" applyFont="1" applyFill="1" applyBorder="1" applyAlignment="1" applyProtection="1">
      <alignment horizontal="right"/>
      <protection/>
    </xf>
    <xf numFmtId="41" fontId="10" fillId="0" borderId="12" xfId="0" applyNumberFormat="1" applyFont="1" applyFill="1" applyBorder="1" applyAlignment="1" applyProtection="1">
      <alignment horizontal="right"/>
      <protection/>
    </xf>
    <xf numFmtId="41" fontId="10" fillId="0" borderId="44" xfId="0" applyNumberFormat="1" applyFont="1" applyFill="1" applyBorder="1" applyAlignment="1" applyProtection="1">
      <alignment horizontal="right"/>
      <protection/>
    </xf>
    <xf numFmtId="41" fontId="11" fillId="0" borderId="0" xfId="0" applyNumberFormat="1" applyFont="1" applyAlignment="1" applyProtection="1">
      <alignment horizontal="left"/>
      <protection/>
    </xf>
    <xf numFmtId="41" fontId="11" fillId="0" borderId="44" xfId="0" applyNumberFormat="1" applyFont="1" applyBorder="1" applyAlignment="1" applyProtection="1">
      <alignment horizontal="right"/>
      <protection/>
    </xf>
    <xf numFmtId="41" fontId="11" fillId="0" borderId="37" xfId="0" applyNumberFormat="1" applyFont="1" applyBorder="1" applyAlignment="1" applyProtection="1">
      <alignment horizontal="right"/>
      <protection/>
    </xf>
    <xf numFmtId="41" fontId="11" fillId="0" borderId="13" xfId="0" applyNumberFormat="1" applyFont="1" applyBorder="1" applyAlignment="1" applyProtection="1">
      <alignment horizontal="right"/>
      <protection/>
    </xf>
    <xf numFmtId="41" fontId="11" fillId="0" borderId="43" xfId="0" applyNumberFormat="1" applyFont="1" applyBorder="1" applyAlignment="1" applyProtection="1">
      <alignment horizontal="right"/>
      <protection/>
    </xf>
    <xf numFmtId="0" fontId="9" fillId="0" borderId="0" xfId="0" applyFont="1" applyAlignment="1" applyProtection="1">
      <alignment horizontal="left"/>
      <protection/>
    </xf>
    <xf numFmtId="0" fontId="11" fillId="0" borderId="12" xfId="0" applyFont="1" applyFill="1" applyBorder="1" applyAlignment="1" applyProtection="1">
      <alignment horizontal="center"/>
      <protection locked="0"/>
    </xf>
    <xf numFmtId="41" fontId="11" fillId="14" borderId="12" xfId="0" applyNumberFormat="1" applyFont="1" applyFill="1" applyBorder="1" applyAlignment="1" applyProtection="1">
      <alignment horizontal="right"/>
      <protection locked="0"/>
    </xf>
    <xf numFmtId="41" fontId="11" fillId="14" borderId="34" xfId="0" applyNumberFormat="1" applyFont="1" applyFill="1" applyBorder="1" applyAlignment="1" applyProtection="1">
      <alignment horizontal="right"/>
      <protection locked="0"/>
    </xf>
    <xf numFmtId="169" fontId="10" fillId="7" borderId="40" xfId="0" applyNumberFormat="1" applyFont="1" applyFill="1" applyBorder="1" applyAlignment="1" applyProtection="1">
      <alignment/>
      <protection locked="0"/>
    </xf>
    <xf numFmtId="41" fontId="10" fillId="13" borderId="12" xfId="0" applyNumberFormat="1" applyFont="1" applyFill="1" applyBorder="1" applyAlignment="1" applyProtection="1">
      <alignment horizontal="right"/>
      <protection/>
    </xf>
    <xf numFmtId="41" fontId="10" fillId="13" borderId="13" xfId="0" applyNumberFormat="1" applyFont="1" applyFill="1" applyBorder="1" applyAlignment="1" applyProtection="1">
      <alignment horizontal="right"/>
      <protection/>
    </xf>
    <xf numFmtId="41" fontId="10" fillId="13" borderId="41" xfId="0" applyNumberFormat="1" applyFont="1" applyFill="1" applyBorder="1" applyAlignment="1" applyProtection="1">
      <alignment horizontal="right"/>
      <protection/>
    </xf>
    <xf numFmtId="41" fontId="10" fillId="13" borderId="43" xfId="0" applyNumberFormat="1" applyFont="1" applyFill="1" applyBorder="1" applyAlignment="1" applyProtection="1">
      <alignment horizontal="right"/>
      <protection/>
    </xf>
    <xf numFmtId="41" fontId="10" fillId="0" borderId="41" xfId="0" applyNumberFormat="1" applyFont="1" applyFill="1" applyBorder="1" applyAlignment="1" applyProtection="1">
      <alignment horizontal="right"/>
      <protection/>
    </xf>
    <xf numFmtId="41" fontId="10" fillId="0" borderId="43" xfId="0" applyNumberFormat="1" applyFont="1" applyFill="1" applyBorder="1" applyAlignment="1" applyProtection="1">
      <alignment horizontal="right"/>
      <protection/>
    </xf>
    <xf numFmtId="0" fontId="10" fillId="0" borderId="36" xfId="0" applyFont="1" applyBorder="1" applyAlignment="1" applyProtection="1">
      <alignment horizontal="right"/>
      <protection/>
    </xf>
    <xf numFmtId="0" fontId="10" fillId="0" borderId="39" xfId="0" applyFont="1" applyFill="1" applyBorder="1" applyAlignment="1" applyProtection="1">
      <alignment horizontal="right"/>
      <protection/>
    </xf>
    <xf numFmtId="0" fontId="10" fillId="0" borderId="14" xfId="0" applyFont="1" applyFill="1" applyBorder="1" applyAlignment="1" applyProtection="1">
      <alignment/>
      <protection/>
    </xf>
    <xf numFmtId="41" fontId="11" fillId="5" borderId="13" xfId="0" applyNumberFormat="1" applyFont="1" applyFill="1" applyBorder="1" applyAlignment="1" applyProtection="1">
      <alignment horizontal="left"/>
      <protection/>
    </xf>
    <xf numFmtId="41" fontId="11" fillId="5" borderId="43" xfId="0" applyNumberFormat="1" applyFont="1" applyFill="1" applyBorder="1" applyAlignment="1" applyProtection="1">
      <alignment horizontal="left"/>
      <protection/>
    </xf>
    <xf numFmtId="41" fontId="11" fillId="15" borderId="49" xfId="0" applyNumberFormat="1" applyFont="1" applyFill="1" applyBorder="1" applyAlignment="1" applyProtection="1">
      <alignment horizontal="left"/>
      <protection/>
    </xf>
    <xf numFmtId="41" fontId="11" fillId="15" borderId="50" xfId="0" applyNumberFormat="1" applyFont="1" applyFill="1" applyBorder="1" applyAlignment="1" applyProtection="1">
      <alignment horizontal="left"/>
      <protection/>
    </xf>
    <xf numFmtId="10" fontId="11" fillId="15" borderId="13" xfId="0" applyNumberFormat="1" applyFont="1" applyFill="1" applyBorder="1" applyAlignment="1" applyProtection="1">
      <alignment horizontal="right"/>
      <protection/>
    </xf>
    <xf numFmtId="41" fontId="11" fillId="15" borderId="25" xfId="0" applyNumberFormat="1" applyFont="1" applyFill="1" applyBorder="1" applyAlignment="1" applyProtection="1">
      <alignment horizontal="left"/>
      <protection/>
    </xf>
    <xf numFmtId="41" fontId="11" fillId="15" borderId="51" xfId="0" applyNumberFormat="1" applyFont="1" applyFill="1" applyBorder="1" applyAlignment="1" applyProtection="1">
      <alignment horizontal="left"/>
      <protection/>
    </xf>
    <xf numFmtId="41" fontId="11" fillId="18" borderId="18" xfId="0" applyNumberFormat="1" applyFont="1" applyFill="1" applyBorder="1" applyAlignment="1" applyProtection="1">
      <alignment horizontal="left"/>
      <protection/>
    </xf>
    <xf numFmtId="41" fontId="11" fillId="18" borderId="44" xfId="0" applyNumberFormat="1" applyFont="1" applyFill="1" applyBorder="1" applyAlignment="1" applyProtection="1">
      <alignment horizontal="right"/>
      <protection/>
    </xf>
    <xf numFmtId="41" fontId="11" fillId="18" borderId="12" xfId="0" applyNumberFormat="1" applyFont="1" applyFill="1" applyBorder="1" applyAlignment="1" applyProtection="1">
      <alignment horizontal="left"/>
      <protection/>
    </xf>
    <xf numFmtId="41" fontId="11" fillId="18" borderId="41" xfId="0" applyNumberFormat="1" applyFont="1" applyFill="1" applyBorder="1" applyAlignment="1" applyProtection="1">
      <alignment horizontal="right"/>
      <protection/>
    </xf>
    <xf numFmtId="41" fontId="11" fillId="19" borderId="10" xfId="0" applyNumberFormat="1" applyFont="1" applyFill="1" applyBorder="1" applyAlignment="1" applyProtection="1">
      <alignment horizontal="left"/>
      <protection/>
    </xf>
    <xf numFmtId="41" fontId="11" fillId="19" borderId="38" xfId="0" applyNumberFormat="1" applyFont="1" applyFill="1" applyBorder="1" applyAlignment="1" applyProtection="1">
      <alignment horizontal="right"/>
      <protection/>
    </xf>
    <xf numFmtId="168" fontId="11" fillId="19" borderId="13" xfId="0" applyNumberFormat="1" applyFont="1" applyFill="1" applyBorder="1" applyAlignment="1" applyProtection="1">
      <alignment horizontal="left"/>
      <protection/>
    </xf>
    <xf numFmtId="41" fontId="11" fillId="19" borderId="13" xfId="0" applyNumberFormat="1" applyFont="1" applyFill="1" applyBorder="1" applyAlignment="1" applyProtection="1">
      <alignment horizontal="left"/>
      <protection/>
    </xf>
    <xf numFmtId="41" fontId="11" fillId="19" borderId="18" xfId="0" applyNumberFormat="1" applyFont="1" applyFill="1" applyBorder="1" applyAlignment="1" applyProtection="1">
      <alignment horizontal="left"/>
      <protection/>
    </xf>
    <xf numFmtId="41" fontId="11" fillId="19" borderId="44" xfId="0" applyNumberFormat="1" applyFont="1" applyFill="1" applyBorder="1" applyAlignment="1" applyProtection="1">
      <alignment horizontal="right"/>
      <protection/>
    </xf>
    <xf numFmtId="14" fontId="35" fillId="0" borderId="27" xfId="0" applyNumberFormat="1" applyFont="1" applyFill="1" applyBorder="1" applyAlignment="1" applyProtection="1">
      <alignment horizontal="center"/>
      <protection/>
    </xf>
    <xf numFmtId="41" fontId="10" fillId="0" borderId="13" xfId="0" applyNumberFormat="1" applyFont="1" applyFill="1" applyBorder="1" applyAlignment="1" applyProtection="1">
      <alignment horizontal="right"/>
      <protection/>
    </xf>
    <xf numFmtId="14" fontId="35" fillId="0" borderId="52" xfId="0" applyNumberFormat="1" applyFont="1" applyFill="1" applyBorder="1" applyAlignment="1" applyProtection="1">
      <alignment horizontal="center"/>
      <protection/>
    </xf>
    <xf numFmtId="14" fontId="35" fillId="0" borderId="28" xfId="0" applyNumberFormat="1" applyFont="1" applyFill="1" applyBorder="1" applyAlignment="1" applyProtection="1">
      <alignment horizontal="center"/>
      <protection/>
    </xf>
    <xf numFmtId="0" fontId="10" fillId="0" borderId="18" xfId="0" applyFont="1" applyFill="1" applyBorder="1" applyAlignment="1" applyProtection="1">
      <alignment horizontal="center"/>
      <protection/>
    </xf>
    <xf numFmtId="0" fontId="0" fillId="0" borderId="0" xfId="0" applyAlignment="1">
      <alignment horizontal="left" vertical="top" wrapText="1"/>
    </xf>
    <xf numFmtId="0" fontId="0" fillId="0" borderId="0" xfId="0" applyAlignment="1">
      <alignment horizontal="center" vertical="top" wrapText="1"/>
    </xf>
    <xf numFmtId="0" fontId="0" fillId="0" borderId="0" xfId="0" applyNumberFormat="1" applyAlignment="1">
      <alignment horizontal="left" vertical="top" wrapText="1"/>
    </xf>
    <xf numFmtId="0" fontId="34" fillId="21" borderId="0" xfId="0" applyFont="1" applyFill="1" applyAlignment="1" applyProtection="1">
      <alignment horizontal="center" wrapText="1"/>
      <protection/>
    </xf>
    <xf numFmtId="0" fontId="0" fillId="0" borderId="0" xfId="0" applyAlignment="1" applyProtection="1">
      <alignment horizontal="center"/>
      <protection/>
    </xf>
    <xf numFmtId="0" fontId="1" fillId="0" borderId="0" xfId="0" applyFont="1" applyAlignment="1" applyProtection="1">
      <alignment horizontal="left"/>
      <protection/>
    </xf>
    <xf numFmtId="0" fontId="0" fillId="0" borderId="0" xfId="0" applyAlignment="1" applyProtection="1">
      <alignment horizontal="left"/>
      <protection/>
    </xf>
    <xf numFmtId="0" fontId="34" fillId="21" borderId="0" xfId="0" applyFont="1" applyFill="1" applyAlignment="1" applyProtection="1">
      <alignment horizontal="right"/>
      <protection/>
    </xf>
    <xf numFmtId="0" fontId="0" fillId="0" borderId="0" xfId="0" applyAlignment="1" applyProtection="1">
      <alignment horizontal="right"/>
      <protection/>
    </xf>
    <xf numFmtId="1" fontId="10" fillId="7" borderId="14" xfId="0" applyNumberFormat="1" applyFont="1" applyFill="1" applyBorder="1" applyAlignment="1" applyProtection="1">
      <alignment horizontal="center"/>
      <protection locked="0"/>
    </xf>
    <xf numFmtId="0" fontId="10" fillId="7" borderId="14" xfId="0" applyFont="1" applyFill="1" applyBorder="1" applyAlignment="1" applyProtection="1">
      <alignment horizontal="center"/>
      <protection locked="0"/>
    </xf>
    <xf numFmtId="0" fontId="10" fillId="0" borderId="14" xfId="0" applyFont="1" applyBorder="1" applyAlignment="1">
      <alignment horizontal="right"/>
    </xf>
    <xf numFmtId="0" fontId="10" fillId="0" borderId="53" xfId="0" applyFont="1" applyFill="1" applyBorder="1" applyAlignment="1" applyProtection="1">
      <alignment horizontal="right"/>
      <protection/>
    </xf>
    <xf numFmtId="0" fontId="10" fillId="0" borderId="54" xfId="0" applyFont="1" applyFill="1" applyBorder="1" applyAlignment="1" applyProtection="1">
      <alignment horizontal="right"/>
      <protection/>
    </xf>
    <xf numFmtId="0" fontId="10" fillId="0" borderId="55" xfId="0" applyFont="1" applyFill="1" applyBorder="1" applyAlignment="1" applyProtection="1">
      <alignment horizontal="right"/>
      <protection/>
    </xf>
    <xf numFmtId="0" fontId="10" fillId="0" borderId="35" xfId="0" applyFont="1" applyFill="1" applyBorder="1" applyAlignment="1" applyProtection="1">
      <alignment horizontal="center" wrapText="1"/>
      <protection/>
    </xf>
    <xf numFmtId="0" fontId="10" fillId="0" borderId="37" xfId="0" applyFont="1" applyFill="1" applyBorder="1" applyAlignment="1" applyProtection="1">
      <alignment horizontal="center" wrapText="1"/>
      <protection/>
    </xf>
    <xf numFmtId="0" fontId="10" fillId="0" borderId="14" xfId="0" applyFont="1" applyBorder="1" applyAlignment="1" applyProtection="1">
      <alignment horizontal="center"/>
      <protection/>
    </xf>
    <xf numFmtId="0" fontId="10" fillId="0" borderId="40" xfId="0" applyFont="1" applyBorder="1" applyAlignment="1" applyProtection="1">
      <alignment horizontal="center"/>
      <protection/>
    </xf>
    <xf numFmtId="0" fontId="11" fillId="0" borderId="30" xfId="0" applyFont="1" applyBorder="1" applyAlignment="1" applyProtection="1">
      <alignment horizontal="right"/>
      <protection/>
    </xf>
    <xf numFmtId="0" fontId="11" fillId="0" borderId="14" xfId="0" applyFont="1" applyBorder="1" applyAlignment="1" applyProtection="1">
      <alignment horizontal="right"/>
      <protection/>
    </xf>
    <xf numFmtId="41" fontId="11" fillId="21" borderId="55" xfId="0" applyNumberFormat="1" applyFont="1" applyFill="1" applyBorder="1" applyAlignment="1" applyProtection="1">
      <alignment horizontal="center"/>
      <protection/>
    </xf>
    <xf numFmtId="41" fontId="11" fillId="21" borderId="56" xfId="0" applyNumberFormat="1" applyFont="1" applyFill="1" applyBorder="1" applyAlignment="1" applyProtection="1">
      <alignment horizontal="center"/>
      <protection/>
    </xf>
    <xf numFmtId="0" fontId="11" fillId="0" borderId="57" xfId="0" applyFont="1" applyFill="1" applyBorder="1" applyAlignment="1" applyProtection="1">
      <alignment horizontal="center"/>
      <protection/>
    </xf>
    <xf numFmtId="0" fontId="10" fillId="22" borderId="58" xfId="0" applyFont="1" applyFill="1" applyBorder="1" applyAlignment="1" applyProtection="1">
      <alignment horizontal="right"/>
      <protection/>
    </xf>
    <xf numFmtId="0" fontId="10" fillId="22" borderId="59" xfId="0" applyFont="1" applyFill="1" applyBorder="1" applyAlignment="1" applyProtection="1">
      <alignment horizontal="right"/>
      <protection/>
    </xf>
    <xf numFmtId="0" fontId="10" fillId="15" borderId="26" xfId="0" applyFont="1" applyFill="1" applyBorder="1" applyAlignment="1" applyProtection="1">
      <alignment horizontal="left"/>
      <protection/>
    </xf>
    <xf numFmtId="0" fontId="10" fillId="15" borderId="28" xfId="0" applyFont="1" applyFill="1" applyBorder="1" applyAlignment="1" applyProtection="1">
      <alignment horizontal="left"/>
      <protection/>
    </xf>
    <xf numFmtId="0" fontId="10" fillId="15" borderId="60" xfId="0" applyFont="1" applyFill="1" applyBorder="1" applyAlignment="1" applyProtection="1">
      <alignment horizontal="left"/>
      <protection/>
    </xf>
    <xf numFmtId="0" fontId="10" fillId="15" borderId="61" xfId="0" applyFont="1" applyFill="1" applyBorder="1" applyAlignment="1" applyProtection="1">
      <alignment horizontal="left"/>
      <protection/>
    </xf>
    <xf numFmtId="0" fontId="10" fillId="15" borderId="62" xfId="0" applyFont="1" applyFill="1" applyBorder="1" applyAlignment="1" applyProtection="1">
      <alignment horizontal="left"/>
      <protection/>
    </xf>
    <xf numFmtId="41" fontId="11" fillId="5" borderId="49" xfId="0" applyNumberFormat="1" applyFont="1" applyFill="1" applyBorder="1" applyAlignment="1" applyProtection="1">
      <alignment horizontal="center"/>
      <protection/>
    </xf>
    <xf numFmtId="41" fontId="11" fillId="5" borderId="25" xfId="0" applyNumberFormat="1" applyFont="1" applyFill="1" applyBorder="1" applyAlignment="1" applyProtection="1">
      <alignment horizontal="center"/>
      <protection/>
    </xf>
    <xf numFmtId="41" fontId="11" fillId="21" borderId="49" xfId="0" applyNumberFormat="1" applyFont="1" applyFill="1" applyBorder="1" applyAlignment="1" applyProtection="1">
      <alignment horizontal="center"/>
      <protection/>
    </xf>
    <xf numFmtId="41" fontId="11" fillId="21" borderId="31" xfId="0" applyNumberFormat="1" applyFont="1" applyFill="1" applyBorder="1" applyAlignment="1" applyProtection="1">
      <alignment horizontal="center"/>
      <protection/>
    </xf>
    <xf numFmtId="41" fontId="11" fillId="21" borderId="25" xfId="0" applyNumberFormat="1" applyFont="1" applyFill="1" applyBorder="1" applyAlignment="1" applyProtection="1">
      <alignment horizontal="center"/>
      <protection/>
    </xf>
    <xf numFmtId="0" fontId="10" fillId="0" borderId="63" xfId="0" applyFont="1" applyFill="1" applyBorder="1" applyAlignment="1" applyProtection="1">
      <alignment horizontal="left"/>
      <protection/>
    </xf>
    <xf numFmtId="0" fontId="10" fillId="0" borderId="64" xfId="0" applyFont="1" applyFill="1" applyBorder="1" applyAlignment="1" applyProtection="1">
      <alignment horizontal="left"/>
      <protection/>
    </xf>
    <xf numFmtId="0" fontId="10" fillId="0" borderId="65" xfId="0" applyFont="1" applyFill="1" applyBorder="1" applyAlignment="1" applyProtection="1">
      <alignment horizontal="left"/>
      <protection/>
    </xf>
    <xf numFmtId="0" fontId="11" fillId="0" borderId="66" xfId="0" applyFont="1" applyFill="1" applyBorder="1" applyAlignment="1" applyProtection="1">
      <alignment horizontal="center"/>
      <protection/>
    </xf>
    <xf numFmtId="0" fontId="11" fillId="0" borderId="67" xfId="0" applyFont="1" applyFill="1" applyBorder="1" applyAlignment="1" applyProtection="1">
      <alignment horizontal="center"/>
      <protection/>
    </xf>
    <xf numFmtId="0" fontId="10" fillId="22" borderId="53" xfId="0" applyFont="1" applyFill="1" applyBorder="1" applyAlignment="1" applyProtection="1">
      <alignment horizontal="right"/>
      <protection/>
    </xf>
    <xf numFmtId="0" fontId="10" fillId="22" borderId="54" xfId="0" applyFont="1" applyFill="1" applyBorder="1" applyAlignment="1" applyProtection="1">
      <alignment horizontal="right"/>
      <protection/>
    </xf>
    <xf numFmtId="0" fontId="10" fillId="22" borderId="68" xfId="0" applyFont="1" applyFill="1" applyBorder="1" applyAlignment="1" applyProtection="1">
      <alignment horizontal="right"/>
      <protection/>
    </xf>
    <xf numFmtId="41" fontId="11" fillId="21" borderId="69" xfId="0" applyNumberFormat="1" applyFont="1" applyFill="1" applyBorder="1" applyAlignment="1" applyProtection="1">
      <alignment horizontal="center"/>
      <protection/>
    </xf>
    <xf numFmtId="41" fontId="11" fillId="0" borderId="30" xfId="0" applyNumberFormat="1" applyFont="1" applyBorder="1" applyAlignment="1" applyProtection="1">
      <alignment horizontal="center"/>
      <protection/>
    </xf>
    <xf numFmtId="41" fontId="11" fillId="0" borderId="40" xfId="0" applyNumberFormat="1" applyFont="1" applyBorder="1" applyAlignment="1" applyProtection="1">
      <alignment horizontal="center"/>
      <protection/>
    </xf>
    <xf numFmtId="0" fontId="10" fillId="0" borderId="14" xfId="0" applyFont="1" applyFill="1" applyBorder="1" applyAlignment="1" applyProtection="1">
      <alignment horizontal="right"/>
      <protection/>
    </xf>
    <xf numFmtId="0" fontId="11" fillId="0" borderId="40"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40" xfId="0" applyFont="1" applyBorder="1" applyAlignment="1" applyProtection="1">
      <alignment horizontal="right"/>
      <protection/>
    </xf>
    <xf numFmtId="0" fontId="10" fillId="0" borderId="23" xfId="0" applyFont="1" applyFill="1" applyBorder="1" applyAlignment="1" applyProtection="1">
      <alignment horizontal="right"/>
      <protection/>
    </xf>
    <xf numFmtId="0" fontId="10" fillId="0" borderId="58" xfId="0" applyFont="1" applyFill="1" applyBorder="1" applyAlignment="1" applyProtection="1">
      <alignment horizontal="right"/>
      <protection/>
    </xf>
    <xf numFmtId="0" fontId="10" fillId="0" borderId="56" xfId="0" applyFont="1" applyFill="1" applyBorder="1" applyAlignment="1" applyProtection="1">
      <alignment horizontal="right"/>
      <protection/>
    </xf>
    <xf numFmtId="0" fontId="11" fillId="7" borderId="12" xfId="0" applyFont="1" applyFill="1" applyBorder="1" applyAlignment="1" applyProtection="1">
      <alignment horizontal="left" wrapText="1"/>
      <protection locked="0"/>
    </xf>
    <xf numFmtId="0" fontId="10" fillId="0" borderId="39" xfId="0" applyFont="1" applyBorder="1" applyAlignment="1" applyProtection="1">
      <alignment horizontal="left"/>
      <protection/>
    </xf>
    <xf numFmtId="0" fontId="10" fillId="0" borderId="14" xfId="0" applyFont="1" applyBorder="1" applyAlignment="1" applyProtection="1">
      <alignment horizontal="left"/>
      <protection/>
    </xf>
    <xf numFmtId="0" fontId="10" fillId="0" borderId="40" xfId="0" applyFont="1" applyBorder="1" applyAlignment="1" applyProtection="1">
      <alignment horizontal="left"/>
      <protection/>
    </xf>
    <xf numFmtId="0" fontId="10" fillId="0" borderId="30" xfId="0" applyFont="1" applyBorder="1" applyAlignment="1" applyProtection="1">
      <alignment horizontal="center"/>
      <protection/>
    </xf>
    <xf numFmtId="0" fontId="11" fillId="2" borderId="70" xfId="0" applyFont="1" applyFill="1" applyBorder="1" applyAlignment="1" applyProtection="1">
      <alignment horizontal="center" vertical="top"/>
      <protection locked="0"/>
    </xf>
    <xf numFmtId="0" fontId="11" fillId="2" borderId="71" xfId="0" applyFont="1" applyFill="1" applyBorder="1" applyAlignment="1" applyProtection="1">
      <alignment horizontal="center" vertical="top"/>
      <protection locked="0"/>
    </xf>
    <xf numFmtId="0" fontId="11" fillId="2" borderId="42" xfId="0" applyFont="1" applyFill="1" applyBorder="1" applyAlignment="1" applyProtection="1">
      <alignment horizontal="center" vertical="top"/>
      <protection locked="0"/>
    </xf>
    <xf numFmtId="0" fontId="11" fillId="2" borderId="16" xfId="0" applyFont="1" applyFill="1" applyBorder="1" applyAlignment="1" applyProtection="1">
      <alignment horizontal="center" vertical="top"/>
      <protection locked="0"/>
    </xf>
    <xf numFmtId="0" fontId="11" fillId="2" borderId="17" xfId="0" applyFont="1" applyFill="1" applyBorder="1" applyAlignment="1" applyProtection="1">
      <alignment horizontal="center" vertical="top"/>
      <protection locked="0"/>
    </xf>
    <xf numFmtId="0" fontId="11" fillId="2" borderId="67" xfId="0" applyFont="1" applyFill="1" applyBorder="1" applyAlignment="1" applyProtection="1">
      <alignment horizontal="center" vertical="top"/>
      <protection locked="0"/>
    </xf>
    <xf numFmtId="0" fontId="10" fillId="0" borderId="26" xfId="0" applyFont="1" applyFill="1" applyBorder="1" applyAlignment="1" applyProtection="1">
      <alignment horizontal="left"/>
      <protection/>
    </xf>
    <xf numFmtId="0" fontId="10" fillId="0" borderId="27" xfId="0" applyFont="1" applyFill="1" applyBorder="1" applyAlignment="1" applyProtection="1">
      <alignment horizontal="left"/>
      <protection/>
    </xf>
    <xf numFmtId="0" fontId="10" fillId="0" borderId="28" xfId="0" applyFont="1" applyFill="1" applyBorder="1" applyAlignment="1" applyProtection="1">
      <alignment horizontal="left"/>
      <protection/>
    </xf>
    <xf numFmtId="0" fontId="11" fillId="0" borderId="31" xfId="0" applyFont="1" applyBorder="1" applyAlignment="1" applyProtection="1">
      <alignment horizontal="center" wrapText="1"/>
      <protection/>
    </xf>
    <xf numFmtId="0" fontId="11" fillId="0" borderId="34"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45" xfId="0" applyFont="1" applyFill="1" applyBorder="1" applyAlignment="1" applyProtection="1">
      <alignment horizontal="right"/>
      <protection/>
    </xf>
    <xf numFmtId="0" fontId="11" fillId="0" borderId="13" xfId="0" applyFont="1" applyFill="1" applyBorder="1" applyAlignment="1" applyProtection="1">
      <alignment horizontal="right"/>
      <protection/>
    </xf>
    <xf numFmtId="0" fontId="10" fillId="0" borderId="16" xfId="0" applyFont="1" applyBorder="1" applyAlignment="1" applyProtection="1">
      <alignment horizontal="right"/>
      <protection/>
    </xf>
    <xf numFmtId="0" fontId="10" fillId="0" borderId="17" xfId="0" applyFont="1" applyBorder="1" applyAlignment="1" applyProtection="1">
      <alignment horizontal="right"/>
      <protection/>
    </xf>
    <xf numFmtId="0" fontId="10" fillId="24" borderId="16" xfId="0" applyFont="1" applyFill="1" applyBorder="1" applyAlignment="1" applyProtection="1">
      <alignment horizontal="right"/>
      <protection/>
    </xf>
    <xf numFmtId="0" fontId="10" fillId="24" borderId="17" xfId="0" applyFont="1" applyFill="1" applyBorder="1" applyAlignment="1" applyProtection="1">
      <alignment horizontal="right"/>
      <protection/>
    </xf>
    <xf numFmtId="0" fontId="11" fillId="0" borderId="11" xfId="0" applyFont="1" applyFill="1" applyBorder="1" applyAlignment="1" applyProtection="1">
      <alignment horizontal="right"/>
      <protection/>
    </xf>
    <xf numFmtId="0" fontId="11" fillId="0" borderId="12" xfId="0" applyFont="1" applyFill="1" applyBorder="1" applyAlignment="1" applyProtection="1">
      <alignment horizontal="right"/>
      <protection/>
    </xf>
    <xf numFmtId="0" fontId="8" fillId="0" borderId="27" xfId="0" applyFont="1" applyBorder="1" applyAlignment="1" applyProtection="1">
      <alignment horizontal="right"/>
      <protection/>
    </xf>
    <xf numFmtId="0" fontId="7" fillId="0" borderId="27" xfId="0" applyFont="1" applyBorder="1" applyAlignment="1" applyProtection="1">
      <alignment horizontal="right"/>
      <protection/>
    </xf>
    <xf numFmtId="0" fontId="1" fillId="0" borderId="27" xfId="0" applyFont="1" applyBorder="1" applyAlignment="1" applyProtection="1">
      <alignment horizontal="right"/>
      <protection/>
    </xf>
    <xf numFmtId="0" fontId="11" fillId="0" borderId="34" xfId="0" applyFont="1" applyBorder="1" applyAlignment="1" applyProtection="1">
      <alignment horizontal="center"/>
      <protection/>
    </xf>
    <xf numFmtId="41" fontId="11" fillId="5" borderId="55" xfId="0" applyNumberFormat="1" applyFont="1" applyFill="1" applyBorder="1" applyAlignment="1" applyProtection="1">
      <alignment horizontal="center"/>
      <protection/>
    </xf>
    <xf numFmtId="41" fontId="11" fillId="5" borderId="56" xfId="0" applyNumberFormat="1" applyFont="1" applyFill="1" applyBorder="1" applyAlignment="1" applyProtection="1">
      <alignment horizontal="center"/>
      <protection/>
    </xf>
    <xf numFmtId="0" fontId="10" fillId="0" borderId="60" xfId="0" applyFont="1" applyBorder="1" applyAlignment="1" applyProtection="1">
      <alignment horizontal="right"/>
      <protection/>
    </xf>
    <xf numFmtId="0" fontId="10" fillId="0" borderId="61" xfId="0" applyFont="1" applyBorder="1" applyAlignment="1" applyProtection="1">
      <alignment horizontal="right"/>
      <protection/>
    </xf>
    <xf numFmtId="0" fontId="11" fillId="0" borderId="16" xfId="0" applyFont="1" applyBorder="1" applyAlignment="1" applyProtection="1">
      <alignment horizontal="right"/>
      <protection/>
    </xf>
    <xf numFmtId="0" fontId="11" fillId="0" borderId="17"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27" xfId="0" applyFont="1" applyBorder="1" applyAlignment="1" applyProtection="1">
      <alignment horizontal="right"/>
      <protection/>
    </xf>
    <xf numFmtId="168" fontId="10" fillId="7" borderId="14" xfId="0" applyNumberFormat="1" applyFont="1" applyFill="1" applyBorder="1" applyAlignment="1" applyProtection="1">
      <alignment horizontal="center"/>
      <protection locked="0"/>
    </xf>
    <xf numFmtId="0" fontId="10" fillId="7" borderId="12" xfId="0" applyFont="1" applyFill="1" applyBorder="1" applyAlignment="1" applyProtection="1">
      <alignment horizontal="left"/>
      <protection locked="0"/>
    </xf>
    <xf numFmtId="0" fontId="10" fillId="0" borderId="53" xfId="0" applyFont="1" applyFill="1" applyBorder="1" applyAlignment="1" applyProtection="1">
      <alignment horizontal="left" vertical="center"/>
      <protection/>
    </xf>
    <xf numFmtId="0" fontId="10" fillId="0" borderId="72"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73" xfId="0" applyFont="1" applyFill="1" applyBorder="1" applyAlignment="1" applyProtection="1">
      <alignment horizontal="left" vertical="center"/>
      <protection/>
    </xf>
    <xf numFmtId="41" fontId="11" fillId="5" borderId="54" xfId="0" applyNumberFormat="1" applyFont="1" applyFill="1" applyBorder="1" applyAlignment="1" applyProtection="1">
      <alignment horizontal="center"/>
      <protection/>
    </xf>
    <xf numFmtId="41" fontId="11" fillId="5" borderId="58" xfId="0" applyNumberFormat="1" applyFont="1" applyFill="1" applyBorder="1" applyAlignment="1" applyProtection="1">
      <alignment horizontal="center"/>
      <protection/>
    </xf>
    <xf numFmtId="0" fontId="10" fillId="0" borderId="53" xfId="0" applyFont="1" applyFill="1" applyBorder="1" applyAlignment="1" applyProtection="1">
      <alignment horizontal="left" vertical="center" wrapText="1"/>
      <protection/>
    </xf>
    <xf numFmtId="0" fontId="10" fillId="0" borderId="72"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73" xfId="0" applyFont="1" applyFill="1" applyBorder="1" applyAlignment="1" applyProtection="1">
      <alignment horizontal="left" vertical="center" wrapText="1"/>
      <protection/>
    </xf>
    <xf numFmtId="0" fontId="11" fillId="5" borderId="74" xfId="0" applyFont="1" applyFill="1" applyBorder="1" applyAlignment="1" applyProtection="1">
      <alignment horizontal="left"/>
      <protection locked="0"/>
    </xf>
    <xf numFmtId="0" fontId="11" fillId="5" borderId="64" xfId="0" applyFont="1" applyFill="1" applyBorder="1" applyAlignment="1" applyProtection="1">
      <alignment horizontal="left"/>
      <protection locked="0"/>
    </xf>
    <xf numFmtId="0" fontId="11" fillId="5" borderId="75" xfId="0" applyFont="1" applyFill="1" applyBorder="1" applyAlignment="1" applyProtection="1">
      <alignment horizontal="left"/>
      <protection locked="0"/>
    </xf>
    <xf numFmtId="0" fontId="11" fillId="5" borderId="63" xfId="0" applyFont="1" applyFill="1" applyBorder="1" applyAlignment="1" applyProtection="1">
      <alignment horizontal="left"/>
      <protection locked="0"/>
    </xf>
    <xf numFmtId="0" fontId="11" fillId="21" borderId="74" xfId="0" applyFont="1" applyFill="1" applyBorder="1" applyAlignment="1" applyProtection="1">
      <alignment horizontal="left"/>
      <protection locked="0"/>
    </xf>
    <xf numFmtId="0" fontId="11" fillId="21" borderId="64" xfId="0" applyFont="1" applyFill="1" applyBorder="1" applyAlignment="1" applyProtection="1">
      <alignment horizontal="left"/>
      <protection locked="0"/>
    </xf>
    <xf numFmtId="0" fontId="11" fillId="21" borderId="75" xfId="0" applyFont="1" applyFill="1" applyBorder="1" applyAlignment="1" applyProtection="1">
      <alignment horizontal="left"/>
      <protection locked="0"/>
    </xf>
    <xf numFmtId="0" fontId="10" fillId="0" borderId="76" xfId="0" applyFont="1" applyFill="1" applyBorder="1" applyAlignment="1" applyProtection="1">
      <alignment horizontal="left" vertical="center"/>
      <protection/>
    </xf>
    <xf numFmtId="0" fontId="10" fillId="0" borderId="77" xfId="0" applyFont="1" applyFill="1" applyBorder="1" applyAlignment="1" applyProtection="1">
      <alignment horizontal="left" vertical="center"/>
      <protection/>
    </xf>
    <xf numFmtId="41" fontId="11" fillId="0" borderId="50" xfId="0" applyNumberFormat="1" applyFont="1" applyFill="1" applyBorder="1" applyAlignment="1" applyProtection="1">
      <alignment horizontal="center"/>
      <protection/>
    </xf>
    <xf numFmtId="41" fontId="11" fillId="0" borderId="37" xfId="0" applyNumberFormat="1" applyFont="1" applyFill="1" applyBorder="1" applyAlignment="1" applyProtection="1">
      <alignment horizontal="center"/>
      <protection/>
    </xf>
    <xf numFmtId="41" fontId="11" fillId="0" borderId="51" xfId="0" applyNumberFormat="1" applyFont="1" applyFill="1" applyBorder="1" applyAlignment="1" applyProtection="1">
      <alignment horizontal="center"/>
      <protection/>
    </xf>
    <xf numFmtId="0" fontId="11" fillId="21" borderId="63" xfId="0" applyFont="1" applyFill="1" applyBorder="1" applyAlignment="1" applyProtection="1">
      <alignment horizontal="left"/>
      <protection locked="0"/>
    </xf>
    <xf numFmtId="0" fontId="11" fillId="21" borderId="63" xfId="0" applyFont="1" applyFill="1" applyBorder="1" applyAlignment="1" applyProtection="1">
      <alignment horizontal="center"/>
      <protection locked="0"/>
    </xf>
    <xf numFmtId="0" fontId="11" fillId="21" borderId="64" xfId="0" applyFont="1" applyFill="1" applyBorder="1" applyAlignment="1" applyProtection="1">
      <alignment horizontal="center"/>
      <protection locked="0"/>
    </xf>
    <xf numFmtId="0" fontId="11" fillId="21" borderId="75" xfId="0" applyFont="1" applyFill="1" applyBorder="1" applyAlignment="1" applyProtection="1">
      <alignment horizontal="center"/>
      <protection locked="0"/>
    </xf>
    <xf numFmtId="0" fontId="10" fillId="13" borderId="11" xfId="0" applyFont="1" applyFill="1" applyBorder="1" applyAlignment="1" applyProtection="1">
      <alignment horizontal="left"/>
      <protection/>
    </xf>
    <xf numFmtId="0" fontId="10" fillId="13" borderId="12" xfId="0" applyFont="1" applyFill="1" applyBorder="1" applyAlignment="1" applyProtection="1">
      <alignment horizontal="left"/>
      <protection/>
    </xf>
    <xf numFmtId="0" fontId="10" fillId="13" borderId="45" xfId="0" applyFont="1" applyFill="1" applyBorder="1" applyAlignment="1" applyProtection="1">
      <alignment horizontal="left"/>
      <protection/>
    </xf>
    <xf numFmtId="0" fontId="10" fillId="13" borderId="13" xfId="0" applyFont="1" applyFill="1" applyBorder="1" applyAlignment="1" applyProtection="1">
      <alignment horizontal="left"/>
      <protection/>
    </xf>
    <xf numFmtId="0" fontId="10" fillId="15" borderId="53" xfId="0" applyFont="1" applyFill="1" applyBorder="1" applyAlignment="1" applyProtection="1">
      <alignment horizontal="right"/>
      <protection/>
    </xf>
    <xf numFmtId="0" fontId="10" fillId="15" borderId="54" xfId="0" applyFont="1" applyFill="1" applyBorder="1" applyAlignment="1" applyProtection="1">
      <alignment horizontal="right"/>
      <protection/>
    </xf>
    <xf numFmtId="0" fontId="10" fillId="15" borderId="23" xfId="0" applyFont="1" applyFill="1" applyBorder="1" applyAlignment="1" applyProtection="1">
      <alignment horizontal="right"/>
      <protection/>
    </xf>
    <xf numFmtId="0" fontId="10" fillId="15" borderId="58" xfId="0" applyFont="1" applyFill="1" applyBorder="1" applyAlignment="1" applyProtection="1">
      <alignment horizontal="right"/>
      <protection/>
    </xf>
    <xf numFmtId="0" fontId="11" fillId="0" borderId="12" xfId="0" applyFont="1" applyFill="1" applyBorder="1" applyAlignment="1" applyProtection="1">
      <alignment horizontal="left" wrapText="1"/>
      <protection/>
    </xf>
    <xf numFmtId="0" fontId="10" fillId="0" borderId="12" xfId="0" applyFont="1" applyFill="1" applyBorder="1" applyAlignment="1" applyProtection="1">
      <alignment horizontal="left"/>
      <protection/>
    </xf>
    <xf numFmtId="49" fontId="11" fillId="0" borderId="31" xfId="0" applyNumberFormat="1" applyFont="1" applyFill="1" applyBorder="1" applyAlignment="1" applyProtection="1">
      <alignment horizontal="left"/>
      <protection/>
    </xf>
    <xf numFmtId="0" fontId="10" fillId="0" borderId="30" xfId="0" applyFont="1" applyFill="1" applyBorder="1" applyAlignment="1" applyProtection="1">
      <alignment horizontal="right"/>
      <protection/>
    </xf>
    <xf numFmtId="0" fontId="10" fillId="0" borderId="14" xfId="0" applyFont="1" applyFill="1" applyBorder="1" applyAlignment="1" applyProtection="1">
      <alignment horizontal="center"/>
      <protection/>
    </xf>
    <xf numFmtId="0" fontId="10" fillId="0" borderId="40" xfId="0" applyFont="1" applyFill="1" applyBorder="1" applyAlignment="1" applyProtection="1">
      <alignment horizontal="center"/>
      <protection/>
    </xf>
    <xf numFmtId="0" fontId="10" fillId="0" borderId="53" xfId="0" applyFont="1" applyFill="1" applyBorder="1" applyAlignment="1" applyProtection="1">
      <alignment horizontal="left"/>
      <protection/>
    </xf>
    <xf numFmtId="0" fontId="10" fillId="0" borderId="54" xfId="0" applyFont="1" applyFill="1" applyBorder="1" applyAlignment="1" applyProtection="1">
      <alignment horizontal="left"/>
      <protection/>
    </xf>
    <xf numFmtId="0" fontId="10" fillId="0" borderId="55" xfId="0" applyFont="1" applyFill="1" applyBorder="1" applyAlignment="1" applyProtection="1">
      <alignment horizontal="left"/>
      <protection/>
    </xf>
    <xf numFmtId="0" fontId="11" fillId="0" borderId="21" xfId="0" applyFont="1" applyFill="1" applyBorder="1" applyAlignment="1" applyProtection="1">
      <alignment horizontal="center"/>
      <protection/>
    </xf>
    <xf numFmtId="0" fontId="11" fillId="2" borderId="78" xfId="0" applyFont="1" applyFill="1" applyBorder="1" applyAlignment="1" applyProtection="1">
      <alignment horizontal="center" vertical="top"/>
      <protection locked="0"/>
    </xf>
    <xf numFmtId="0" fontId="11" fillId="2" borderId="21" xfId="0" applyFont="1" applyFill="1" applyBorder="1" applyAlignment="1" applyProtection="1">
      <alignment horizontal="center" vertical="top"/>
      <protection locked="0"/>
    </xf>
    <xf numFmtId="0" fontId="11" fillId="2" borderId="79" xfId="0" applyFont="1" applyFill="1" applyBorder="1" applyAlignment="1" applyProtection="1">
      <alignment horizontal="center" vertical="top"/>
      <protection locked="0"/>
    </xf>
    <xf numFmtId="0" fontId="11" fillId="2" borderId="22" xfId="0" applyFont="1" applyFill="1" applyBorder="1" applyAlignment="1" applyProtection="1">
      <alignment horizontal="center" vertical="top"/>
      <protection locked="0"/>
    </xf>
    <xf numFmtId="0" fontId="11" fillId="0" borderId="22" xfId="0" applyFont="1" applyFill="1" applyBorder="1" applyAlignment="1" applyProtection="1">
      <alignment horizontal="center"/>
      <protection/>
    </xf>
    <xf numFmtId="0" fontId="10" fillId="13" borderId="11" xfId="0" applyFont="1" applyFill="1" applyBorder="1" applyAlignment="1" applyProtection="1">
      <alignment horizontal="right"/>
      <protection/>
    </xf>
    <xf numFmtId="0" fontId="10" fillId="13" borderId="12" xfId="0" applyFont="1" applyFill="1" applyBorder="1" applyAlignment="1" applyProtection="1">
      <alignment horizontal="right"/>
      <protection/>
    </xf>
    <xf numFmtId="0" fontId="11" fillId="0" borderId="60" xfId="0" applyFont="1" applyBorder="1" applyAlignment="1" applyProtection="1">
      <alignment horizontal="right"/>
      <protection/>
    </xf>
    <xf numFmtId="0" fontId="11" fillId="0" borderId="61" xfId="0" applyFont="1" applyBorder="1" applyAlignment="1" applyProtection="1">
      <alignment horizontal="right"/>
      <protection/>
    </xf>
    <xf numFmtId="0" fontId="10" fillId="13" borderId="45" xfId="0" applyFont="1" applyFill="1" applyBorder="1" applyAlignment="1" applyProtection="1">
      <alignment horizontal="right"/>
      <protection/>
    </xf>
    <xf numFmtId="0" fontId="10" fillId="13" borderId="13" xfId="0"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indexed="50"/>
  </sheetPr>
  <dimension ref="A1:I51"/>
  <sheetViews>
    <sheetView showGridLines="0" zoomScalePageLayoutView="0" workbookViewId="0" topLeftCell="A1">
      <selection activeCell="A1" sqref="A1"/>
    </sheetView>
  </sheetViews>
  <sheetFormatPr defaultColWidth="9.00390625" defaultRowHeight="12.75"/>
  <cols>
    <col min="1" max="1" width="16.25390625" style="0" customWidth="1"/>
  </cols>
  <sheetData>
    <row r="1" spans="1:9" ht="22.5" customHeight="1">
      <c r="A1" s="3"/>
      <c r="B1" s="3"/>
      <c r="C1" s="3"/>
      <c r="D1" s="3"/>
      <c r="E1" s="3"/>
      <c r="F1" s="3"/>
      <c r="G1" s="3"/>
      <c r="H1" s="3"/>
      <c r="I1" s="3"/>
    </row>
    <row r="2" spans="1:9" ht="22.5" customHeight="1">
      <c r="A2" s="217" t="s">
        <v>39</v>
      </c>
      <c r="B2" s="217"/>
      <c r="C2" s="217"/>
      <c r="D2" s="217"/>
      <c r="E2" s="217"/>
      <c r="F2" s="217"/>
      <c r="G2" s="217"/>
      <c r="H2" s="217"/>
      <c r="I2" s="217"/>
    </row>
    <row r="3" spans="1:9" ht="15" customHeight="1">
      <c r="A3" s="3"/>
      <c r="B3" s="3"/>
      <c r="C3" s="3"/>
      <c r="D3" s="3"/>
      <c r="E3" s="3"/>
      <c r="F3" s="3"/>
      <c r="G3" s="3"/>
      <c r="H3" s="3"/>
      <c r="I3" s="3"/>
    </row>
    <row r="4" spans="1:9" ht="37.5" customHeight="1">
      <c r="A4" s="216" t="s">
        <v>126</v>
      </c>
      <c r="B4" s="216"/>
      <c r="C4" s="216"/>
      <c r="D4" s="216"/>
      <c r="E4" s="216"/>
      <c r="F4" s="216"/>
      <c r="G4" s="216"/>
      <c r="H4" s="216"/>
      <c r="I4" s="216"/>
    </row>
    <row r="5" spans="1:9" ht="15" customHeight="1">
      <c r="A5" s="3"/>
      <c r="B5" s="3"/>
      <c r="C5" s="3"/>
      <c r="D5" s="3"/>
      <c r="E5" s="3"/>
      <c r="F5" s="3"/>
      <c r="G5" s="3"/>
      <c r="H5" s="3"/>
      <c r="I5" s="3"/>
    </row>
    <row r="6" spans="1:9" ht="88.5" customHeight="1">
      <c r="A6" s="216" t="s">
        <v>127</v>
      </c>
      <c r="B6" s="216"/>
      <c r="C6" s="216"/>
      <c r="D6" s="216"/>
      <c r="E6" s="216"/>
      <c r="F6" s="216"/>
      <c r="G6" s="216"/>
      <c r="H6" s="216"/>
      <c r="I6" s="216"/>
    </row>
    <row r="7" spans="1:9" ht="15" customHeight="1">
      <c r="A7" s="3"/>
      <c r="B7" s="3"/>
      <c r="C7" s="3"/>
      <c r="D7" s="3"/>
      <c r="E7" s="3"/>
      <c r="F7" s="3"/>
      <c r="G7" s="3"/>
      <c r="H7" s="3"/>
      <c r="I7" s="3"/>
    </row>
    <row r="8" spans="1:9" ht="69" customHeight="1">
      <c r="A8" s="218" t="s">
        <v>38</v>
      </c>
      <c r="B8" s="218"/>
      <c r="C8" s="218"/>
      <c r="D8" s="218"/>
      <c r="E8" s="218"/>
      <c r="F8" s="218"/>
      <c r="G8" s="218"/>
      <c r="H8" s="218"/>
      <c r="I8" s="218"/>
    </row>
    <row r="9" spans="1:9" ht="15" customHeight="1">
      <c r="A9" s="3"/>
      <c r="B9" s="3"/>
      <c r="C9" s="3"/>
      <c r="D9" s="3"/>
      <c r="E9" s="3"/>
      <c r="F9" s="3"/>
      <c r="G9" s="3"/>
      <c r="H9" s="3"/>
      <c r="I9" s="3"/>
    </row>
    <row r="10" spans="1:9" ht="33" customHeight="1">
      <c r="A10" s="216" t="s">
        <v>40</v>
      </c>
      <c r="B10" s="216"/>
      <c r="C10" s="216"/>
      <c r="D10" s="216"/>
      <c r="E10" s="216"/>
      <c r="F10" s="216"/>
      <c r="G10" s="216"/>
      <c r="H10" s="216"/>
      <c r="I10" s="216"/>
    </row>
    <row r="11" spans="1:9" ht="22.5" customHeight="1">
      <c r="A11" s="3"/>
      <c r="B11" s="3"/>
      <c r="C11" s="3"/>
      <c r="D11" s="3"/>
      <c r="E11" s="3"/>
      <c r="F11" s="3"/>
      <c r="G11" s="3"/>
      <c r="H11" s="3"/>
      <c r="I11" s="3"/>
    </row>
    <row r="12" spans="1:9" ht="97.5" customHeight="1">
      <c r="A12" s="216" t="s">
        <v>128</v>
      </c>
      <c r="B12" s="216"/>
      <c r="C12" s="216"/>
      <c r="D12" s="216"/>
      <c r="E12" s="216"/>
      <c r="F12" s="216"/>
      <c r="G12" s="216"/>
      <c r="H12" s="216"/>
      <c r="I12" s="216"/>
    </row>
    <row r="13" spans="1:9" ht="15" customHeight="1">
      <c r="A13" s="3"/>
      <c r="B13" s="3"/>
      <c r="C13" s="3"/>
      <c r="D13" s="3"/>
      <c r="E13" s="3"/>
      <c r="F13" s="3"/>
      <c r="G13" s="3"/>
      <c r="H13" s="3"/>
      <c r="I13" s="3"/>
    </row>
    <row r="14" spans="1:9" ht="22.5" customHeight="1">
      <c r="A14" s="216" t="s">
        <v>129</v>
      </c>
      <c r="B14" s="216"/>
      <c r="C14" s="216"/>
      <c r="D14" s="216"/>
      <c r="E14" s="216"/>
      <c r="F14" s="216"/>
      <c r="G14" s="216"/>
      <c r="H14" s="216"/>
      <c r="I14" s="216"/>
    </row>
    <row r="15" spans="1:9" ht="15" customHeight="1">
      <c r="A15" s="3"/>
      <c r="B15" s="3"/>
      <c r="C15" s="3"/>
      <c r="D15" s="3"/>
      <c r="E15" s="3"/>
      <c r="F15" s="3"/>
      <c r="G15" s="3"/>
      <c r="H15" s="3"/>
      <c r="I15" s="3"/>
    </row>
    <row r="16" spans="1:9" ht="27.75" customHeight="1">
      <c r="A16" s="216" t="s">
        <v>130</v>
      </c>
      <c r="B16" s="216"/>
      <c r="C16" s="216"/>
      <c r="D16" s="216"/>
      <c r="E16" s="216"/>
      <c r="F16" s="216"/>
      <c r="G16" s="216"/>
      <c r="H16" s="216"/>
      <c r="I16" s="216"/>
    </row>
    <row r="17" spans="1:9" ht="15" customHeight="1">
      <c r="A17" s="3"/>
      <c r="B17" s="3"/>
      <c r="C17" s="3"/>
      <c r="D17" s="3"/>
      <c r="E17" s="3"/>
      <c r="F17" s="3"/>
      <c r="G17" s="3"/>
      <c r="H17" s="3"/>
      <c r="I17" s="3"/>
    </row>
    <row r="18" spans="1:9" ht="22.5" customHeight="1">
      <c r="A18" s="216" t="s">
        <v>131</v>
      </c>
      <c r="B18" s="216"/>
      <c r="C18" s="216"/>
      <c r="D18" s="216"/>
      <c r="E18" s="216"/>
      <c r="F18" s="216"/>
      <c r="G18" s="216"/>
      <c r="H18" s="216"/>
      <c r="I18" s="216"/>
    </row>
    <row r="19" spans="1:9" ht="22.5" customHeight="1">
      <c r="A19" s="3"/>
      <c r="B19" s="3"/>
      <c r="C19" s="3"/>
      <c r="D19" s="3"/>
      <c r="E19" s="3"/>
      <c r="F19" s="3"/>
      <c r="G19" s="3"/>
      <c r="H19" s="3"/>
      <c r="I19" s="3"/>
    </row>
    <row r="20" spans="1:9" ht="12.75">
      <c r="A20" s="3"/>
      <c r="B20" s="3"/>
      <c r="C20" s="3"/>
      <c r="D20" s="3"/>
      <c r="E20" s="3"/>
      <c r="F20" s="3"/>
      <c r="G20" s="3"/>
      <c r="H20" s="3"/>
      <c r="I20" s="3"/>
    </row>
    <row r="21" spans="1:9" ht="12.75">
      <c r="A21" s="3"/>
      <c r="B21" s="3"/>
      <c r="C21" s="3"/>
      <c r="D21" s="3"/>
      <c r="E21" s="3"/>
      <c r="F21" s="3"/>
      <c r="G21" s="3"/>
      <c r="H21" s="3"/>
      <c r="I21" s="3"/>
    </row>
    <row r="22" spans="1:9" ht="12.75">
      <c r="A22" s="3"/>
      <c r="B22" s="3"/>
      <c r="C22" s="3"/>
      <c r="D22" s="3"/>
      <c r="E22" s="3"/>
      <c r="F22" s="3"/>
      <c r="G22" s="3"/>
      <c r="H22" s="3"/>
      <c r="I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row r="31" spans="1:9" ht="12.75">
      <c r="A31" s="3"/>
      <c r="B31" s="3"/>
      <c r="C31" s="3"/>
      <c r="D31" s="3"/>
      <c r="E31" s="3"/>
      <c r="F31" s="3"/>
      <c r="G31" s="3"/>
      <c r="H31" s="3"/>
      <c r="I31" s="3"/>
    </row>
    <row r="32" spans="1:9" ht="12.75">
      <c r="A32" s="3"/>
      <c r="B32" s="3"/>
      <c r="C32" s="3"/>
      <c r="D32" s="3"/>
      <c r="E32" s="3"/>
      <c r="F32" s="3"/>
      <c r="G32" s="3"/>
      <c r="H32" s="3"/>
      <c r="I32" s="3"/>
    </row>
    <row r="33" spans="1:9" ht="12.75">
      <c r="A33" s="3"/>
      <c r="B33" s="3"/>
      <c r="C33" s="3"/>
      <c r="D33" s="3"/>
      <c r="E33" s="3"/>
      <c r="F33" s="3"/>
      <c r="G33" s="3"/>
      <c r="H33" s="3"/>
      <c r="I33" s="3"/>
    </row>
    <row r="34" spans="1:9" ht="12.75">
      <c r="A34" s="3"/>
      <c r="B34" s="3"/>
      <c r="C34" s="3"/>
      <c r="D34" s="3"/>
      <c r="E34" s="3"/>
      <c r="F34" s="3"/>
      <c r="G34" s="3"/>
      <c r="H34" s="3"/>
      <c r="I34" s="3"/>
    </row>
    <row r="35" spans="1:9" ht="12.75">
      <c r="A35" s="3"/>
      <c r="B35" s="3"/>
      <c r="C35" s="3"/>
      <c r="D35" s="3"/>
      <c r="E35" s="3"/>
      <c r="F35" s="3"/>
      <c r="G35" s="3"/>
      <c r="H35" s="3"/>
      <c r="I35" s="3"/>
    </row>
    <row r="36" spans="1:9" ht="12.75">
      <c r="A36" s="3"/>
      <c r="B36" s="3"/>
      <c r="C36" s="3"/>
      <c r="D36" s="3"/>
      <c r="E36" s="3"/>
      <c r="F36" s="3"/>
      <c r="G36" s="3"/>
      <c r="H36" s="3"/>
      <c r="I36" s="3"/>
    </row>
    <row r="37" spans="1:9" ht="12.75">
      <c r="A37" s="3"/>
      <c r="B37" s="3"/>
      <c r="C37" s="3"/>
      <c r="D37" s="3"/>
      <c r="E37" s="3"/>
      <c r="F37" s="3"/>
      <c r="G37" s="3"/>
      <c r="H37" s="3"/>
      <c r="I37" s="3"/>
    </row>
    <row r="38" spans="1:9" ht="12.75">
      <c r="A38" s="3"/>
      <c r="B38" s="3"/>
      <c r="C38" s="3"/>
      <c r="D38" s="3"/>
      <c r="E38" s="3"/>
      <c r="F38" s="3"/>
      <c r="G38" s="3"/>
      <c r="H38" s="3"/>
      <c r="I38" s="3"/>
    </row>
    <row r="39" spans="1:9" ht="12.75">
      <c r="A39" s="3"/>
      <c r="B39" s="3"/>
      <c r="C39" s="3"/>
      <c r="D39" s="3"/>
      <c r="E39" s="3"/>
      <c r="F39" s="3"/>
      <c r="G39" s="3"/>
      <c r="H39" s="3"/>
      <c r="I39" s="3"/>
    </row>
    <row r="40" spans="1:9" ht="12.75">
      <c r="A40" s="3"/>
      <c r="B40" s="3"/>
      <c r="C40" s="3"/>
      <c r="D40" s="3"/>
      <c r="E40" s="3"/>
      <c r="F40" s="3"/>
      <c r="G40" s="3"/>
      <c r="H40" s="3"/>
      <c r="I40" s="3"/>
    </row>
    <row r="41" spans="1:9" ht="12.75">
      <c r="A41" s="3"/>
      <c r="B41" s="3"/>
      <c r="C41" s="3"/>
      <c r="D41" s="3"/>
      <c r="E41" s="3"/>
      <c r="F41" s="3"/>
      <c r="G41" s="3"/>
      <c r="H41" s="3"/>
      <c r="I41" s="3"/>
    </row>
    <row r="42" spans="1:9" ht="12.75">
      <c r="A42" s="3"/>
      <c r="B42" s="3"/>
      <c r="C42" s="3"/>
      <c r="D42" s="3"/>
      <c r="E42" s="3"/>
      <c r="F42" s="3"/>
      <c r="G42" s="3"/>
      <c r="H42" s="3"/>
      <c r="I42" s="3"/>
    </row>
    <row r="43" spans="1:9" ht="12.75">
      <c r="A43" s="3"/>
      <c r="B43" s="3"/>
      <c r="C43" s="3"/>
      <c r="D43" s="3"/>
      <c r="E43" s="3"/>
      <c r="F43" s="3"/>
      <c r="G43" s="3"/>
      <c r="H43" s="3"/>
      <c r="I43" s="3"/>
    </row>
    <row r="44" spans="1:9" ht="12.75">
      <c r="A44" s="3"/>
      <c r="B44" s="3"/>
      <c r="C44" s="3"/>
      <c r="D44" s="3"/>
      <c r="E44" s="3"/>
      <c r="F44" s="3"/>
      <c r="G44" s="3"/>
      <c r="H44" s="3"/>
      <c r="I44" s="3"/>
    </row>
    <row r="45" spans="1:9" ht="12.75">
      <c r="A45" s="3"/>
      <c r="B45" s="3"/>
      <c r="C45" s="3"/>
      <c r="D45" s="3"/>
      <c r="E45" s="3"/>
      <c r="F45" s="3"/>
      <c r="G45" s="3"/>
      <c r="H45" s="3"/>
      <c r="I45" s="3"/>
    </row>
    <row r="46" spans="1:9" ht="12.75">
      <c r="A46" s="3"/>
      <c r="B46" s="3"/>
      <c r="C46" s="3"/>
      <c r="D46" s="3"/>
      <c r="E46" s="3"/>
      <c r="F46" s="3"/>
      <c r="G46" s="3"/>
      <c r="H46" s="3"/>
      <c r="I46" s="3"/>
    </row>
    <row r="47" spans="1:9" ht="12.75">
      <c r="A47" s="3"/>
      <c r="B47" s="3"/>
      <c r="C47" s="3"/>
      <c r="D47" s="3"/>
      <c r="E47" s="3"/>
      <c r="F47" s="3"/>
      <c r="G47" s="3"/>
      <c r="H47" s="3"/>
      <c r="I47" s="3"/>
    </row>
    <row r="48" spans="1:9" ht="12.75">
      <c r="A48" s="3"/>
      <c r="B48" s="3"/>
      <c r="C48" s="3"/>
      <c r="D48" s="3"/>
      <c r="E48" s="3"/>
      <c r="F48" s="3"/>
      <c r="G48" s="3"/>
      <c r="H48" s="3"/>
      <c r="I48" s="3"/>
    </row>
    <row r="49" spans="1:9" ht="12.75">
      <c r="A49" s="3"/>
      <c r="B49" s="3"/>
      <c r="C49" s="3"/>
      <c r="D49" s="3"/>
      <c r="E49" s="3"/>
      <c r="F49" s="3"/>
      <c r="G49" s="3"/>
      <c r="H49" s="3"/>
      <c r="I49" s="3"/>
    </row>
    <row r="50" spans="1:9" ht="12.75">
      <c r="A50" s="3"/>
      <c r="B50" s="3"/>
      <c r="C50" s="3"/>
      <c r="D50" s="3"/>
      <c r="E50" s="3"/>
      <c r="F50" s="3"/>
      <c r="G50" s="3"/>
      <c r="H50" s="3"/>
      <c r="I50" s="3"/>
    </row>
    <row r="51" spans="1:9" ht="12.75">
      <c r="A51" s="3"/>
      <c r="B51" s="3"/>
      <c r="C51" s="3"/>
      <c r="D51" s="3"/>
      <c r="E51" s="3"/>
      <c r="F51" s="3"/>
      <c r="G51" s="3"/>
      <c r="H51" s="3"/>
      <c r="I51" s="3"/>
    </row>
  </sheetData>
  <sheetProtection password="83DB" sheet="1" selectLockedCells="1"/>
  <mergeCells count="9">
    <mergeCell ref="A2:I2"/>
    <mergeCell ref="A4:I4"/>
    <mergeCell ref="A6:I6"/>
    <mergeCell ref="A8:I8"/>
    <mergeCell ref="A16:I16"/>
    <mergeCell ref="A18:I18"/>
    <mergeCell ref="A10:I10"/>
    <mergeCell ref="A12:I12"/>
    <mergeCell ref="A14:I1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6"/>
  </sheetPr>
  <dimension ref="A1:Y35"/>
  <sheetViews>
    <sheetView showGridLines="0" tabSelected="1" workbookViewId="0" topLeftCell="A1">
      <selection activeCell="R4" sqref="R4"/>
    </sheetView>
  </sheetViews>
  <sheetFormatPr defaultColWidth="9.00390625" defaultRowHeight="12.75"/>
  <cols>
    <col min="1" max="6" width="9.125" style="52" customWidth="1"/>
    <col min="7" max="7" width="1.75390625" style="52" customWidth="1"/>
    <col min="8" max="8" width="9.125" style="52" bestFit="1" customWidth="1"/>
    <col min="9" max="9" width="5.75390625" style="52" customWidth="1"/>
    <col min="10" max="10" width="8.125" style="52" bestFit="1" customWidth="1"/>
    <col min="11" max="11" width="1.75390625" style="52" customWidth="1"/>
    <col min="12" max="12" width="9.125" style="52" bestFit="1" customWidth="1"/>
    <col min="13" max="13" width="5.75390625" style="52" customWidth="1"/>
    <col min="14" max="14" width="9.125" style="52" customWidth="1"/>
    <col min="15" max="15" width="1.75390625" style="52" customWidth="1"/>
    <col min="16" max="16" width="9.125" style="52" bestFit="1" customWidth="1"/>
    <col min="17" max="17" width="5.75390625" style="52" customWidth="1"/>
    <col min="18" max="18" width="10.75390625" style="52" customWidth="1"/>
    <col min="19" max="19" width="1.75390625" style="52" customWidth="1"/>
    <col min="20" max="20" width="10.75390625" style="52" customWidth="1"/>
    <col min="21" max="25" width="11.75390625" style="52" customWidth="1"/>
    <col min="26" max="16384" width="9.125" style="52" customWidth="1"/>
  </cols>
  <sheetData>
    <row r="1" spans="1:6" ht="12.75">
      <c r="A1" s="221" t="s">
        <v>42</v>
      </c>
      <c r="B1" s="221"/>
      <c r="C1" s="221"/>
      <c r="D1" s="221"/>
      <c r="E1" s="221"/>
      <c r="F1" s="221"/>
    </row>
    <row r="2" spans="1:25" ht="12.75">
      <c r="A2" s="221" t="s">
        <v>43</v>
      </c>
      <c r="B2" s="221"/>
      <c r="C2" s="221"/>
      <c r="D2" s="221"/>
      <c r="E2" s="221"/>
      <c r="F2" s="221"/>
      <c r="U2" s="219" t="s">
        <v>125</v>
      </c>
      <c r="V2" s="219" t="s">
        <v>118</v>
      </c>
      <c r="W2" s="219" t="s">
        <v>119</v>
      </c>
      <c r="X2" s="219" t="s">
        <v>123</v>
      </c>
      <c r="Y2" s="219" t="s">
        <v>124</v>
      </c>
    </row>
    <row r="3" spans="18:25" ht="12.75">
      <c r="R3" s="53" t="s">
        <v>116</v>
      </c>
      <c r="T3" s="53" t="s">
        <v>117</v>
      </c>
      <c r="U3" s="219"/>
      <c r="V3" s="219"/>
      <c r="W3" s="219"/>
      <c r="X3" s="219"/>
      <c r="Y3" s="219"/>
    </row>
    <row r="4" spans="15:25" ht="12.75">
      <c r="O4" s="221" t="s">
        <v>110</v>
      </c>
      <c r="P4" s="221"/>
      <c r="Q4" s="221"/>
      <c r="R4" s="76"/>
      <c r="S4" s="54"/>
      <c r="T4" s="76"/>
      <c r="U4" s="55"/>
      <c r="V4" s="56"/>
      <c r="W4" s="56"/>
      <c r="X4" s="56"/>
      <c r="Y4" s="56"/>
    </row>
    <row r="5" spans="1:25" ht="12.75">
      <c r="A5" s="221" t="s">
        <v>44</v>
      </c>
      <c r="B5" s="221"/>
      <c r="C5" s="221"/>
      <c r="F5" s="57">
        <v>38168</v>
      </c>
      <c r="G5" s="58" t="s">
        <v>48</v>
      </c>
      <c r="H5" s="57">
        <v>38532</v>
      </c>
      <c r="I5" s="57"/>
      <c r="J5" s="57">
        <v>38533</v>
      </c>
      <c r="K5" s="53" t="s">
        <v>48</v>
      </c>
      <c r="L5" s="57">
        <v>38897</v>
      </c>
      <c r="O5" s="224" t="s">
        <v>111</v>
      </c>
      <c r="P5" s="224"/>
      <c r="Q5" s="224"/>
      <c r="R5" s="78"/>
      <c r="S5" s="54"/>
      <c r="T5" s="78"/>
      <c r="U5" s="59">
        <f>DAYS360(R5,T5,FALSE)/30</f>
        <v>0</v>
      </c>
      <c r="V5" s="60" t="str">
        <f>IF(OR(R5&gt;$H$21,T5&lt;$E$22),"FALSE","TRUE")</f>
        <v>FALSE</v>
      </c>
      <c r="W5" s="60" t="str">
        <f>IF(OR(R5&gt;$L$21,T5&lt;$J$21),"FALSE","TRUE")</f>
        <v>FALSE</v>
      </c>
      <c r="X5" s="60" t="str">
        <f>IF(OR(R5&gt;$P$21,T5&lt;$N$21),"FALSE","TRUE")</f>
        <v>FALSE</v>
      </c>
      <c r="Y5" s="60" t="str">
        <f>IF(R5&gt;P21,"TRUE",IF(OR(R5&gt;$T$21,T5&lt;$R$21),"FALSE","TRUE"))</f>
        <v>FALSE</v>
      </c>
    </row>
    <row r="6" spans="2:25" ht="12.75">
      <c r="B6" s="222" t="s">
        <v>45</v>
      </c>
      <c r="C6" s="222"/>
      <c r="D6" s="222"/>
      <c r="E6" s="222"/>
      <c r="F6" s="61">
        <v>0.2757</v>
      </c>
      <c r="G6" s="61"/>
      <c r="H6" s="61"/>
      <c r="I6" s="62"/>
      <c r="J6" s="63"/>
      <c r="K6" s="64"/>
      <c r="L6" s="64"/>
      <c r="M6" s="65"/>
      <c r="O6" s="224" t="s">
        <v>112</v>
      </c>
      <c r="P6" s="224"/>
      <c r="Q6" s="224"/>
      <c r="R6" s="78"/>
      <c r="S6" s="54"/>
      <c r="T6" s="78"/>
      <c r="U6" s="59">
        <f>DAYS360(R6,T6,FALSE)/30</f>
        <v>0</v>
      </c>
      <c r="V6" s="60" t="str">
        <f>IF(OR(R6&gt;$H$21,T6&lt;$E$22),"FALSE","TRUE")</f>
        <v>FALSE</v>
      </c>
      <c r="W6" s="60" t="str">
        <f>IF(OR(R6&gt;$L$21,T6&lt;$J$21),"FALSE","TRUE")</f>
        <v>FALSE</v>
      </c>
      <c r="X6" s="60" t="str">
        <f>IF(OR(R6&gt;$P$21,T6&lt;$N$21),"FALSE","TRUE")</f>
        <v>FALSE</v>
      </c>
      <c r="Y6" s="60" t="str">
        <f>IF(R6&gt;R21,"TRUE",IF(OR(R6&gt;$T$21,T6&lt;$R$21),"FALSE","TRUE"))</f>
        <v>FALSE</v>
      </c>
    </row>
    <row r="7" spans="6:25" ht="12.75">
      <c r="F7" s="54"/>
      <c r="G7" s="54"/>
      <c r="H7" s="54"/>
      <c r="I7" s="62"/>
      <c r="J7" s="62"/>
      <c r="K7" s="66"/>
      <c r="L7" s="67"/>
      <c r="M7" s="65"/>
      <c r="O7" s="224" t="s">
        <v>113</v>
      </c>
      <c r="P7" s="224"/>
      <c r="Q7" s="224"/>
      <c r="R7" s="78"/>
      <c r="S7" s="54"/>
      <c r="T7" s="78"/>
      <c r="U7" s="59">
        <f>DAYS360(R7,T7,FALSE)/30</f>
        <v>0</v>
      </c>
      <c r="V7" s="60" t="str">
        <f>IF(OR(R7&gt;$H$21,T7&lt;$E$22),"FALSE","TRUE")</f>
        <v>FALSE</v>
      </c>
      <c r="W7" s="60" t="str">
        <f>IF(OR(R7&gt;$L$21,T7&lt;$J$21),"FALSE","TRUE")</f>
        <v>FALSE</v>
      </c>
      <c r="X7" s="60" t="str">
        <f>IF(OR(R7&gt;$P$21,T7&lt;$N$21),"FALSE","TRUE")</f>
        <v>FALSE</v>
      </c>
      <c r="Y7" s="60" t="str">
        <f>IF(R7&gt;R21,"TRUE",IF(OR(R7&gt;$T$21,T7&lt;$R$21),"FALSE","TRUE"))</f>
        <v>FALSE</v>
      </c>
    </row>
    <row r="8" spans="2:25" ht="12.75">
      <c r="B8" s="222" t="s">
        <v>46</v>
      </c>
      <c r="C8" s="222"/>
      <c r="D8" s="222"/>
      <c r="E8" s="222"/>
      <c r="F8" s="61">
        <v>0.25</v>
      </c>
      <c r="G8" s="61"/>
      <c r="H8" s="61"/>
      <c r="J8" s="63"/>
      <c r="K8" s="64"/>
      <c r="L8" s="64"/>
      <c r="M8" s="65"/>
      <c r="O8" s="224" t="s">
        <v>114</v>
      </c>
      <c r="P8" s="224"/>
      <c r="Q8" s="224"/>
      <c r="R8" s="78"/>
      <c r="S8" s="54"/>
      <c r="T8" s="78"/>
      <c r="U8" s="59">
        <f>DAYS360(R8,T8,FALSE)/30</f>
        <v>0</v>
      </c>
      <c r="V8" s="60" t="str">
        <f>IF(OR(R8&gt;$H$21,T8&lt;$E$22),"FALSE","TRUE")</f>
        <v>FALSE</v>
      </c>
      <c r="W8" s="60" t="str">
        <f>IF(OR(R8&gt;$L$21,T8&lt;$J$21),"FALSE","TRUE")</f>
        <v>FALSE</v>
      </c>
      <c r="X8" s="60" t="str">
        <f>IF(OR(R8&gt;$P$21,T8&lt;$N$21),"FALSE","TRUE")</f>
        <v>FALSE</v>
      </c>
      <c r="Y8" s="60" t="str">
        <f>IF(R8&gt;R21,"TRUE",IF(OR(R8&gt;$T$21,T8&lt;$R$21),"FALSE","TRUE"))</f>
        <v>FALSE</v>
      </c>
    </row>
    <row r="9" spans="6:25" ht="12.75">
      <c r="F9" s="54"/>
      <c r="G9" s="54"/>
      <c r="H9" s="54"/>
      <c r="K9" s="68"/>
      <c r="L9" s="67"/>
      <c r="M9" s="65"/>
      <c r="O9" s="224" t="s">
        <v>115</v>
      </c>
      <c r="P9" s="224"/>
      <c r="Q9" s="224"/>
      <c r="R9" s="78"/>
      <c r="S9" s="54"/>
      <c r="T9" s="78"/>
      <c r="U9" s="59">
        <f>DAYS360(R9,T9,FALSE)/30</f>
        <v>0</v>
      </c>
      <c r="V9" s="60" t="str">
        <f>IF(OR(R9&gt;$H$21,T9&lt;$E$22),"FALSE","TRUE")</f>
        <v>FALSE</v>
      </c>
      <c r="W9" s="60" t="str">
        <f>IF(OR(R9&gt;$L$21,T9&lt;$J$21),"FALSE","TRUE")</f>
        <v>FALSE</v>
      </c>
      <c r="X9" s="60" t="str">
        <f>IF(OR(R9&gt;$P$21,T9&lt;$N$21),"FALSE","TRUE")</f>
        <v>FALSE</v>
      </c>
      <c r="Y9" s="60" t="str">
        <f>IF(R9&gt;R21,"TRUE",IF(OR(R9&gt;$T$21,T9&lt;$R$21),"FALSE","TRUE"))</f>
        <v>FALSE</v>
      </c>
    </row>
    <row r="10" spans="2:13" ht="12.75">
      <c r="B10" s="222" t="s">
        <v>47</v>
      </c>
      <c r="C10" s="222"/>
      <c r="D10" s="222"/>
      <c r="E10" s="222"/>
      <c r="F10" s="61">
        <v>0.0198</v>
      </c>
      <c r="G10" s="61"/>
      <c r="H10" s="61"/>
      <c r="J10" s="63"/>
      <c r="K10" s="64"/>
      <c r="L10" s="64"/>
      <c r="M10" s="65"/>
    </row>
    <row r="11" spans="20:25" ht="12.75">
      <c r="T11" s="220"/>
      <c r="U11" s="220"/>
      <c r="V11" s="220"/>
      <c r="W11" s="220"/>
      <c r="X11" s="220"/>
      <c r="Y11" s="220"/>
    </row>
    <row r="12" spans="19:25" ht="12.75">
      <c r="S12" s="223" t="s">
        <v>111</v>
      </c>
      <c r="T12" s="223"/>
      <c r="U12" s="223"/>
      <c r="V12" s="56">
        <f>ROUND(IF(V5="TRUE",DAYS360(R5,$H$21,FALSE)/30,0),0)</f>
        <v>0</v>
      </c>
      <c r="W12" s="56">
        <f>ROUND(IF(W5="TRUE",IF(V5="TRUE",DAYS360($J$21,T5,FALSE)/30,DAYS360(R5,$L$21,FALSE)/30)),0)</f>
        <v>0</v>
      </c>
      <c r="X12" s="56">
        <f>ROUND(IF(X5="TRUE",IF(W5="TRUE",DAYS360($N$21,T5,FALSE)/30,DAYS360(R5,$P$21,FALSE)/30)),0)</f>
        <v>0</v>
      </c>
      <c r="Y12" s="59">
        <f>+U5-X12-W12-V12</f>
        <v>0</v>
      </c>
    </row>
    <row r="13" spans="1:25" ht="12.75">
      <c r="A13" s="221" t="s">
        <v>50</v>
      </c>
      <c r="B13" s="221"/>
      <c r="C13" s="221"/>
      <c r="S13" s="223" t="s">
        <v>112</v>
      </c>
      <c r="T13" s="223"/>
      <c r="U13" s="223"/>
      <c r="V13" s="56">
        <f>ROUND(IF(V6="TRUE",DAYS360(R6,$H$21,FALSE)/30,0),0)</f>
        <v>0</v>
      </c>
      <c r="W13" s="56">
        <f>ROUND(IF(W6="TRUE",IF(V6="TRUE",DAYS360($J$21,T6,FALSE)/30,DAYS360(R6,$L$21,FALSE)/30)),0)</f>
        <v>0</v>
      </c>
      <c r="X13" s="56">
        <f>ROUND(IF(X6="TRUE",IF(W6="TRUE",DAYS360($N$21,T6,FALSE)/30,DAYS360(R6,$P$21,FALSE)/30)),0)</f>
        <v>0</v>
      </c>
      <c r="Y13" s="59">
        <f>+U6-X13-W13-V13</f>
        <v>0</v>
      </c>
    </row>
    <row r="14" spans="2:25" ht="12.75">
      <c r="B14" s="222" t="s">
        <v>51</v>
      </c>
      <c r="C14" s="222"/>
      <c r="D14" s="222"/>
      <c r="E14" s="222"/>
      <c r="F14" s="34">
        <v>0.03</v>
      </c>
      <c r="S14" s="223" t="s">
        <v>113</v>
      </c>
      <c r="T14" s="223"/>
      <c r="U14" s="223"/>
      <c r="V14" s="56">
        <f>ROUND(IF(V7="TRUE",DAYS360(R7,$H$21,FALSE)/30,0),0)</f>
        <v>0</v>
      </c>
      <c r="W14" s="56">
        <f>ROUND(IF(W7="TRUE",IF(V7="TRUE",DAYS360($J$21,T7,FALSE)/30,DAYS360(R7,$L$21,FALSE)/30)),0)</f>
        <v>0</v>
      </c>
      <c r="X14" s="56">
        <f>ROUND(IF(X7="TRUE",IF(W7="TRUE",DAYS360($N$21,T7,FALSE)/30,DAYS360(R7,$P$21,FALSE)/30)),0)</f>
        <v>0</v>
      </c>
      <c r="Y14" s="59">
        <f>+U8-X14-W14-V14</f>
        <v>0</v>
      </c>
    </row>
    <row r="15" spans="2:25" ht="12.75">
      <c r="B15" s="222" t="s">
        <v>52</v>
      </c>
      <c r="C15" s="222"/>
      <c r="D15" s="222"/>
      <c r="E15" s="222"/>
      <c r="F15" s="34">
        <v>0.03</v>
      </c>
      <c r="S15" s="223" t="s">
        <v>114</v>
      </c>
      <c r="T15" s="223"/>
      <c r="U15" s="223"/>
      <c r="V15" s="56">
        <f>ROUND(IF(V8="TRUE",DAYS360(R8,$H$21,FALSE)/30,0),0)</f>
        <v>0</v>
      </c>
      <c r="W15" s="56">
        <f>ROUND(IF(W8="TRUE",IF(V8="TRUE",DAYS360($J$21,T8,FALSE)/30,DAYS360(R8,$L$21,FALSE)/30)),0)</f>
        <v>0</v>
      </c>
      <c r="X15" s="56">
        <f>ROUND(IF(X8="TRUE",IF(W8="TRUE",DAYS360($N$21,T8,FALSE)/30,DAYS360(R8,$P$21,FALSE)/30)),0)</f>
        <v>0</v>
      </c>
      <c r="Y15" s="59">
        <f>+U8-X15-W15-V15</f>
        <v>0</v>
      </c>
    </row>
    <row r="16" spans="19:25" ht="12.75">
      <c r="S16" s="223" t="s">
        <v>115</v>
      </c>
      <c r="T16" s="223"/>
      <c r="U16" s="223"/>
      <c r="V16" s="56">
        <f>ROUND(IF(V9="TRUE",DAYS360(R9,$H$21,FALSE)/30,0),0)</f>
        <v>0</v>
      </c>
      <c r="W16" s="56">
        <f>ROUND(IF(W9="TRUE",IF(V9="TRUE",DAYS360($J$21,T9,FALSE)/30,DAYS360(R9,$L$21,FALSE)/30)),0)</f>
        <v>0</v>
      </c>
      <c r="X16" s="56">
        <f>ROUND(IF(X9="TRUE",IF(W9="TRUE",DAYS360($N$21,T9,FALSE)/30,DAYS360(R9,$P$21,FALSE)/30)),0)</f>
        <v>0</v>
      </c>
      <c r="Y16" s="59">
        <f>+U9-X16-W16-V16</f>
        <v>0</v>
      </c>
    </row>
    <row r="17" ht="12.75"/>
    <row r="18" spans="1:6" ht="12.75">
      <c r="A18" s="69" t="s">
        <v>89</v>
      </c>
      <c r="F18" s="79">
        <v>1</v>
      </c>
    </row>
    <row r="19" spans="2:22" ht="12.75">
      <c r="B19" s="222"/>
      <c r="C19" s="222"/>
      <c r="D19" s="222"/>
      <c r="E19" s="222"/>
      <c r="U19" s="57"/>
      <c r="V19" s="70"/>
    </row>
    <row r="20" spans="1:20" ht="12.75">
      <c r="A20" s="221" t="s">
        <v>53</v>
      </c>
      <c r="B20" s="221"/>
      <c r="C20" s="221"/>
      <c r="F20" s="220" t="s">
        <v>120</v>
      </c>
      <c r="G20" s="220"/>
      <c r="H20" s="220"/>
      <c r="J20" s="220" t="s">
        <v>121</v>
      </c>
      <c r="K20" s="220"/>
      <c r="L20" s="220"/>
      <c r="N20" s="220" t="s">
        <v>122</v>
      </c>
      <c r="O20" s="220"/>
      <c r="P20" s="220"/>
      <c r="R20" s="220" t="s">
        <v>122</v>
      </c>
      <c r="S20" s="220"/>
      <c r="T20" s="220"/>
    </row>
    <row r="21" spans="1:20" ht="12.75">
      <c r="A21" s="71" t="s">
        <v>90</v>
      </c>
      <c r="B21" s="69" t="s">
        <v>91</v>
      </c>
      <c r="C21" s="69"/>
      <c r="D21" s="69"/>
      <c r="E21" s="69"/>
      <c r="G21" s="73" t="s">
        <v>48</v>
      </c>
      <c r="H21" s="72">
        <v>38532</v>
      </c>
      <c r="I21" s="69"/>
      <c r="J21" s="72">
        <v>38533</v>
      </c>
      <c r="K21" s="73" t="s">
        <v>48</v>
      </c>
      <c r="L21" s="72">
        <v>38897</v>
      </c>
      <c r="M21" s="69"/>
      <c r="N21" s="72">
        <v>38898</v>
      </c>
      <c r="O21" s="73" t="s">
        <v>48</v>
      </c>
      <c r="P21" s="72">
        <v>39262</v>
      </c>
      <c r="R21" s="72">
        <v>39263</v>
      </c>
      <c r="S21" s="73" t="s">
        <v>48</v>
      </c>
      <c r="T21" s="72"/>
    </row>
    <row r="22" spans="1:20" ht="12.75">
      <c r="A22" s="71">
        <v>1</v>
      </c>
      <c r="B22" s="52" t="s">
        <v>54</v>
      </c>
      <c r="E22" s="72">
        <v>38168</v>
      </c>
      <c r="F22" s="74"/>
      <c r="G22" s="74"/>
      <c r="H22" s="74">
        <v>0.635</v>
      </c>
      <c r="I22" s="65"/>
      <c r="J22" s="74"/>
      <c r="K22" s="74"/>
      <c r="L22" s="74">
        <v>0.64</v>
      </c>
      <c r="M22" s="65"/>
      <c r="N22" s="74"/>
      <c r="O22" s="74"/>
      <c r="P22" s="74">
        <v>0.645</v>
      </c>
      <c r="Q22" s="65"/>
      <c r="R22" s="74"/>
      <c r="S22" s="74"/>
      <c r="T22" s="74">
        <v>0.645</v>
      </c>
    </row>
    <row r="23" spans="1:20" ht="12.75">
      <c r="A23" s="71">
        <v>2</v>
      </c>
      <c r="B23" s="52" t="s">
        <v>55</v>
      </c>
      <c r="F23" s="74"/>
      <c r="G23" s="74"/>
      <c r="H23" s="74">
        <v>0.345</v>
      </c>
      <c r="I23" s="65"/>
      <c r="J23" s="74"/>
      <c r="K23" s="74"/>
      <c r="L23" s="74">
        <v>0.345</v>
      </c>
      <c r="M23" s="65"/>
      <c r="N23" s="74"/>
      <c r="O23" s="74"/>
      <c r="P23" s="74">
        <v>0.345</v>
      </c>
      <c r="Q23" s="65"/>
      <c r="R23" s="74"/>
      <c r="S23" s="74"/>
      <c r="T23" s="74">
        <v>0.345</v>
      </c>
    </row>
    <row r="24" spans="1:20" ht="12.75">
      <c r="A24" s="71">
        <v>3</v>
      </c>
      <c r="B24" s="52" t="s">
        <v>56</v>
      </c>
      <c r="F24" s="74"/>
      <c r="G24" s="74"/>
      <c r="H24" s="74">
        <v>0.259</v>
      </c>
      <c r="I24" s="65"/>
      <c r="J24" s="74"/>
      <c r="K24" s="74"/>
      <c r="L24" s="74">
        <v>0.259</v>
      </c>
      <c r="M24" s="65"/>
      <c r="N24" s="74"/>
      <c r="O24" s="74"/>
      <c r="P24" s="74">
        <v>0.259</v>
      </c>
      <c r="Q24" s="65"/>
      <c r="R24" s="74"/>
      <c r="S24" s="74"/>
      <c r="T24" s="74">
        <v>0.259</v>
      </c>
    </row>
    <row r="25" spans="1:20" ht="12.75">
      <c r="A25" s="71">
        <v>4</v>
      </c>
      <c r="B25" s="52" t="s">
        <v>57</v>
      </c>
      <c r="F25" s="74"/>
      <c r="G25" s="74"/>
      <c r="H25" s="74">
        <v>0.19</v>
      </c>
      <c r="I25" s="65"/>
      <c r="J25" s="74"/>
      <c r="K25" s="74"/>
      <c r="L25" s="74">
        <v>0.19</v>
      </c>
      <c r="M25" s="65"/>
      <c r="N25" s="74"/>
      <c r="O25" s="74"/>
      <c r="P25" s="74">
        <v>0.19</v>
      </c>
      <c r="Q25" s="65"/>
      <c r="R25" s="74"/>
      <c r="S25" s="74"/>
      <c r="T25" s="74">
        <v>0.19</v>
      </c>
    </row>
    <row r="26" spans="1:20" ht="12.75">
      <c r="A26" s="71">
        <v>5</v>
      </c>
      <c r="B26" s="52" t="s">
        <v>58</v>
      </c>
      <c r="F26" s="74"/>
      <c r="G26" s="74"/>
      <c r="H26" s="74">
        <v>0.26</v>
      </c>
      <c r="I26" s="65"/>
      <c r="J26" s="74"/>
      <c r="K26" s="74"/>
      <c r="L26" s="74">
        <v>0.26</v>
      </c>
      <c r="M26" s="65"/>
      <c r="N26" s="74"/>
      <c r="O26" s="74"/>
      <c r="P26" s="74">
        <v>0.26</v>
      </c>
      <c r="Q26" s="65"/>
      <c r="R26" s="74"/>
      <c r="S26" s="74"/>
      <c r="T26" s="74">
        <v>0.26</v>
      </c>
    </row>
    <row r="27" spans="1:20" ht="12.75">
      <c r="A27" s="71">
        <v>6</v>
      </c>
      <c r="B27" s="52" t="s">
        <v>59</v>
      </c>
      <c r="F27" s="74"/>
      <c r="G27" s="74"/>
      <c r="H27" s="74">
        <v>0.535</v>
      </c>
      <c r="I27" s="65"/>
      <c r="J27" s="74"/>
      <c r="K27" s="74"/>
      <c r="L27" s="74">
        <v>0.535</v>
      </c>
      <c r="M27" s="65"/>
      <c r="N27" s="74"/>
      <c r="O27" s="74"/>
      <c r="P27" s="74">
        <v>0.535</v>
      </c>
      <c r="Q27" s="65"/>
      <c r="R27" s="74"/>
      <c r="S27" s="74"/>
      <c r="T27" s="74">
        <v>0.535</v>
      </c>
    </row>
    <row r="28" spans="1:20" ht="12.75">
      <c r="A28" s="71">
        <v>7</v>
      </c>
      <c r="B28" s="52" t="s">
        <v>60</v>
      </c>
      <c r="F28" s="74"/>
      <c r="G28" s="74"/>
      <c r="H28" s="74">
        <v>0.415</v>
      </c>
      <c r="I28" s="65"/>
      <c r="J28" s="74"/>
      <c r="K28" s="74"/>
      <c r="L28" s="74">
        <v>0.415</v>
      </c>
      <c r="M28" s="65"/>
      <c r="N28" s="74"/>
      <c r="O28" s="74"/>
      <c r="P28" s="74">
        <v>0.415</v>
      </c>
      <c r="Q28" s="65"/>
      <c r="R28" s="74"/>
      <c r="S28" s="74"/>
      <c r="T28" s="74">
        <v>0.415</v>
      </c>
    </row>
    <row r="31" spans="1:16" ht="12.75">
      <c r="A31" s="221" t="s">
        <v>94</v>
      </c>
      <c r="B31" s="221"/>
      <c r="C31" s="221"/>
      <c r="D31" s="221"/>
      <c r="E31" s="221"/>
      <c r="F31" s="72">
        <v>38168</v>
      </c>
      <c r="G31" s="73" t="s">
        <v>48</v>
      </c>
      <c r="H31" s="72">
        <v>38532</v>
      </c>
      <c r="J31" s="72">
        <v>38533</v>
      </c>
      <c r="K31" s="73" t="s">
        <v>48</v>
      </c>
      <c r="L31" s="72">
        <v>38897</v>
      </c>
      <c r="N31" s="72">
        <v>38898</v>
      </c>
      <c r="O31" s="73" t="s">
        <v>48</v>
      </c>
      <c r="P31" s="72">
        <v>39262</v>
      </c>
    </row>
    <row r="32" spans="2:16" ht="12.75">
      <c r="B32" s="222" t="s">
        <v>95</v>
      </c>
      <c r="C32" s="222"/>
      <c r="D32" s="222"/>
      <c r="E32" s="222"/>
      <c r="F32" s="75"/>
      <c r="G32" s="75"/>
      <c r="H32" s="75">
        <v>28000</v>
      </c>
      <c r="J32" s="220"/>
      <c r="K32" s="220"/>
      <c r="L32" s="220"/>
      <c r="N32" s="220"/>
      <c r="O32" s="220"/>
      <c r="P32" s="220"/>
    </row>
    <row r="33" spans="2:16" ht="12.75">
      <c r="B33" s="222" t="s">
        <v>96</v>
      </c>
      <c r="C33" s="222"/>
      <c r="D33" s="222"/>
      <c r="E33" s="222"/>
      <c r="F33" s="75"/>
      <c r="G33" s="75"/>
      <c r="H33" s="75">
        <v>3708</v>
      </c>
      <c r="J33" s="220"/>
      <c r="K33" s="220"/>
      <c r="L33" s="220"/>
      <c r="N33" s="220"/>
      <c r="O33" s="220"/>
      <c r="P33" s="220"/>
    </row>
    <row r="34" spans="2:16" ht="12.75">
      <c r="B34" s="222" t="s">
        <v>97</v>
      </c>
      <c r="C34" s="222"/>
      <c r="D34" s="222"/>
      <c r="E34" s="222"/>
      <c r="F34" s="75"/>
      <c r="G34" s="75"/>
      <c r="H34" s="75">
        <v>3654</v>
      </c>
      <c r="J34" s="220"/>
      <c r="K34" s="220"/>
      <c r="L34" s="220"/>
      <c r="N34" s="220"/>
      <c r="O34" s="220"/>
      <c r="P34" s="220"/>
    </row>
    <row r="35" spans="2:5" ht="12.75">
      <c r="B35" s="222"/>
      <c r="C35" s="222"/>
      <c r="D35" s="222"/>
      <c r="E35" s="222"/>
    </row>
  </sheetData>
  <sheetProtection password="83DB" sheet="1" objects="1" scenarios="1" selectLockedCells="1"/>
  <mergeCells count="43">
    <mergeCell ref="N32:P32"/>
    <mergeCell ref="N33:P33"/>
    <mergeCell ref="N34:P34"/>
    <mergeCell ref="B35:E35"/>
    <mergeCell ref="O4:Q4"/>
    <mergeCell ref="O5:Q5"/>
    <mergeCell ref="O6:Q6"/>
    <mergeCell ref="O7:Q7"/>
    <mergeCell ref="O8:Q8"/>
    <mergeCell ref="O9:Q9"/>
    <mergeCell ref="F20:H20"/>
    <mergeCell ref="A31:E31"/>
    <mergeCell ref="B32:E32"/>
    <mergeCell ref="B33:E33"/>
    <mergeCell ref="B34:E34"/>
    <mergeCell ref="B19:E19"/>
    <mergeCell ref="J20:L20"/>
    <mergeCell ref="J32:L32"/>
    <mergeCell ref="J33:L33"/>
    <mergeCell ref="J34:L34"/>
    <mergeCell ref="N20:P20"/>
    <mergeCell ref="V2:V3"/>
    <mergeCell ref="U2:U3"/>
    <mergeCell ref="R20:T20"/>
    <mergeCell ref="S12:U12"/>
    <mergeCell ref="S13:U13"/>
    <mergeCell ref="S14:U14"/>
    <mergeCell ref="S15:U15"/>
    <mergeCell ref="S16:U16"/>
    <mergeCell ref="A13:C13"/>
    <mergeCell ref="A20:C20"/>
    <mergeCell ref="A1:F1"/>
    <mergeCell ref="A2:F2"/>
    <mergeCell ref="B14:E14"/>
    <mergeCell ref="B15:E15"/>
    <mergeCell ref="A5:C5"/>
    <mergeCell ref="B6:E6"/>
    <mergeCell ref="B8:E8"/>
    <mergeCell ref="B10:E10"/>
    <mergeCell ref="W2:W3"/>
    <mergeCell ref="X2:X3"/>
    <mergeCell ref="T11:Y11"/>
    <mergeCell ref="Y2:Y3"/>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1">
    <tabColor indexed="14"/>
    <pageSetUpPr fitToPage="1"/>
  </sheetPr>
  <dimension ref="A1:R98"/>
  <sheetViews>
    <sheetView showGridLines="0" zoomScalePageLayoutView="0" workbookViewId="0" topLeftCell="A1">
      <selection activeCell="B2" sqref="B2:G2"/>
    </sheetView>
  </sheetViews>
  <sheetFormatPr defaultColWidth="11.375" defaultRowHeight="12.75"/>
  <cols>
    <col min="1" max="1" width="17.75390625" style="180" customWidth="1"/>
    <col min="2" max="2" width="10.00390625" style="180" bestFit="1" customWidth="1"/>
    <col min="3" max="3" width="4.75390625" style="180" customWidth="1"/>
    <col min="4" max="4" width="6.75390625" style="180" customWidth="1"/>
    <col min="5" max="5" width="5.75390625" style="180" customWidth="1"/>
    <col min="6" max="6" width="7.75390625" style="180" customWidth="1"/>
    <col min="7" max="11" width="8.25390625" style="180" customWidth="1"/>
    <col min="12" max="16" width="9.75390625" style="180" customWidth="1"/>
    <col min="17" max="17" width="10.75390625" style="180" customWidth="1"/>
    <col min="18" max="16384" width="11.375" style="180" customWidth="1"/>
  </cols>
  <sheetData>
    <row r="1" spans="1:17" s="86" customFormat="1" ht="18" customHeight="1">
      <c r="A1" s="80" t="s">
        <v>41</v>
      </c>
      <c r="B1" s="81"/>
      <c r="C1" s="82"/>
      <c r="D1" s="83"/>
      <c r="E1" s="82"/>
      <c r="F1" s="84"/>
      <c r="G1" s="296" t="s">
        <v>109</v>
      </c>
      <c r="H1" s="297"/>
      <c r="I1" s="297"/>
      <c r="J1" s="213">
        <f>+'DATA SHEET'!R4</f>
        <v>0</v>
      </c>
      <c r="K1" s="211" t="s">
        <v>37</v>
      </c>
      <c r="L1" s="214">
        <f>+'DATA SHEET'!T4</f>
        <v>0</v>
      </c>
      <c r="M1" s="82"/>
      <c r="N1" s="82"/>
      <c r="O1" s="295" t="s">
        <v>17</v>
      </c>
      <c r="P1" s="295"/>
      <c r="Q1" s="85">
        <f ca="1">NOW()</f>
        <v>38128.336729282404</v>
      </c>
    </row>
    <row r="2" spans="1:17" s="88" customFormat="1" ht="12.75" customHeight="1">
      <c r="A2" s="87" t="s">
        <v>13</v>
      </c>
      <c r="B2" s="308"/>
      <c r="C2" s="308"/>
      <c r="D2" s="308"/>
      <c r="E2" s="308"/>
      <c r="F2" s="308"/>
      <c r="G2" s="308"/>
      <c r="H2" s="274"/>
      <c r="I2" s="233"/>
      <c r="J2" s="233"/>
      <c r="K2" s="233"/>
      <c r="L2" s="233"/>
      <c r="M2" s="233"/>
      <c r="N2" s="233"/>
      <c r="O2" s="233"/>
      <c r="P2" s="234"/>
      <c r="Q2" s="231"/>
    </row>
    <row r="3" spans="1:17" s="88" customFormat="1" ht="12.75" customHeight="1">
      <c r="A3" s="87" t="s">
        <v>14</v>
      </c>
      <c r="B3" s="270"/>
      <c r="C3" s="270"/>
      <c r="D3" s="270"/>
      <c r="E3" s="270"/>
      <c r="F3" s="270"/>
      <c r="G3" s="270"/>
      <c r="H3" s="235"/>
      <c r="I3" s="236"/>
      <c r="J3" s="89"/>
      <c r="K3" s="265"/>
      <c r="L3" s="266"/>
      <c r="M3" s="235"/>
      <c r="N3" s="236"/>
      <c r="O3" s="261"/>
      <c r="P3" s="262"/>
      <c r="Q3" s="232"/>
    </row>
    <row r="4" spans="1:17" s="94" customFormat="1" ht="13.5">
      <c r="A4" s="271" t="s">
        <v>80</v>
      </c>
      <c r="B4" s="272"/>
      <c r="C4" s="272"/>
      <c r="D4" s="272"/>
      <c r="E4" s="272"/>
      <c r="F4" s="272"/>
      <c r="G4" s="272"/>
      <c r="H4" s="272"/>
      <c r="I4" s="272"/>
      <c r="J4" s="272"/>
      <c r="K4" s="272"/>
      <c r="L4" s="273"/>
      <c r="M4" s="90"/>
      <c r="N4" s="263" t="s">
        <v>21</v>
      </c>
      <c r="O4" s="264"/>
      <c r="P4" s="92">
        <v>1</v>
      </c>
      <c r="Q4" s="93"/>
    </row>
    <row r="5" spans="1:17" s="94" customFormat="1" ht="12.75" customHeight="1">
      <c r="A5" s="95"/>
      <c r="B5" s="285" t="s">
        <v>7</v>
      </c>
      <c r="C5" s="298" t="s">
        <v>15</v>
      </c>
      <c r="D5" s="114" t="s">
        <v>18</v>
      </c>
      <c r="E5" s="96" t="s">
        <v>1</v>
      </c>
      <c r="F5" s="96" t="s">
        <v>2</v>
      </c>
      <c r="G5" s="114" t="s">
        <v>61</v>
      </c>
      <c r="H5" s="114" t="s">
        <v>62</v>
      </c>
      <c r="I5" s="114" t="s">
        <v>63</v>
      </c>
      <c r="J5" s="114" t="s">
        <v>64</v>
      </c>
      <c r="K5" s="114" t="s">
        <v>65</v>
      </c>
      <c r="L5" s="114" t="s">
        <v>66</v>
      </c>
      <c r="M5" s="114" t="s">
        <v>67</v>
      </c>
      <c r="N5" s="114" t="s">
        <v>68</v>
      </c>
      <c r="O5" s="114" t="s">
        <v>69</v>
      </c>
      <c r="P5" s="114" t="s">
        <v>70</v>
      </c>
      <c r="Q5" s="97"/>
    </row>
    <row r="6" spans="1:17" s="94" customFormat="1" ht="12.75" customHeight="1">
      <c r="A6" s="98"/>
      <c r="B6" s="286"/>
      <c r="C6" s="91"/>
      <c r="D6" s="284"/>
      <c r="E6" s="99" t="s">
        <v>3</v>
      </c>
      <c r="F6" s="99" t="s">
        <v>4</v>
      </c>
      <c r="G6" s="284"/>
      <c r="H6" s="284"/>
      <c r="I6" s="284"/>
      <c r="J6" s="284"/>
      <c r="K6" s="284"/>
      <c r="L6" s="91"/>
      <c r="M6" s="91"/>
      <c r="N6" s="91"/>
      <c r="O6" s="91"/>
      <c r="P6" s="91"/>
      <c r="Q6" s="100" t="s">
        <v>5</v>
      </c>
    </row>
    <row r="7" spans="1:17" s="94" customFormat="1" ht="12.75" customHeight="1">
      <c r="A7" s="101" t="s">
        <v>6</v>
      </c>
      <c r="B7" s="286"/>
      <c r="C7" s="91"/>
      <c r="D7" s="284"/>
      <c r="E7" s="99" t="s">
        <v>8</v>
      </c>
      <c r="F7" s="99" t="s">
        <v>9</v>
      </c>
      <c r="G7" s="284"/>
      <c r="H7" s="284"/>
      <c r="I7" s="284"/>
      <c r="J7" s="284"/>
      <c r="K7" s="284"/>
      <c r="L7" s="77"/>
      <c r="M7" s="77"/>
      <c r="N7" s="77"/>
      <c r="O7" s="77"/>
      <c r="P7" s="77"/>
      <c r="Q7" s="100" t="s">
        <v>10</v>
      </c>
    </row>
    <row r="8" spans="1:17" s="94" customFormat="1" ht="13.5">
      <c r="A8" s="17"/>
      <c r="B8" s="18"/>
      <c r="C8" s="14" t="s">
        <v>16</v>
      </c>
      <c r="D8" s="19" t="s">
        <v>19</v>
      </c>
      <c r="E8" s="6">
        <v>12</v>
      </c>
      <c r="F8" s="20">
        <v>0</v>
      </c>
      <c r="G8" s="15">
        <f>G9*12</f>
        <v>0</v>
      </c>
      <c r="H8" s="15">
        <f>H9*12</f>
        <v>0</v>
      </c>
      <c r="I8" s="15">
        <f>I9*12</f>
        <v>0</v>
      </c>
      <c r="J8" s="15">
        <f>J9*12</f>
        <v>0</v>
      </c>
      <c r="K8" s="15">
        <f>K9*12</f>
        <v>0</v>
      </c>
      <c r="L8" s="103">
        <f>ROUND(IF($P$4&gt;0,(F8*G9),0),0)</f>
        <v>0</v>
      </c>
      <c r="M8" s="103">
        <f>ROUND(IF($P$4&gt;1,((F8*(1+'DATA SHEET'!$F$14))*H9),0),0)</f>
        <v>0</v>
      </c>
      <c r="N8" s="103">
        <f>ROUND(IF($P$4&gt;2,(((F8*(1+'DATA SHEET'!$F$14)*(1+'DATA SHEET'!$F$14)))*I9),0),0)</f>
        <v>0</v>
      </c>
      <c r="O8" s="103">
        <f>ROUND(IF($P$4&gt;3,(((F8*(1+'DATA SHEET'!$F$14)*(1+'DATA SHEET'!$F$14)*(1+'DATA SHEET'!$F$14)))*J9),0),0)</f>
        <v>0</v>
      </c>
      <c r="P8" s="103">
        <f>ROUND(IF($P$4=5,(((F8*(1+'DATA SHEET'!$F$14)*(1+'DATA SHEET'!$F$14)*(1+'DATA SHEET'!$F$14)*(1+'DATA SHEET'!$F$14)))*K9),0),0)</f>
        <v>0</v>
      </c>
      <c r="Q8" s="104">
        <f aca="true" t="shared" si="0" ref="Q8:Q19">SUM(L8:P8)</f>
        <v>0</v>
      </c>
    </row>
    <row r="9" spans="1:17" s="111" customFormat="1" ht="13.5">
      <c r="A9" s="105"/>
      <c r="B9" s="106"/>
      <c r="C9" s="16"/>
      <c r="D9" s="16"/>
      <c r="E9" s="107"/>
      <c r="F9" s="108"/>
      <c r="G9" s="21">
        <v>0</v>
      </c>
      <c r="H9" s="21">
        <v>0</v>
      </c>
      <c r="I9" s="21">
        <v>0</v>
      </c>
      <c r="J9" s="21">
        <v>0</v>
      </c>
      <c r="K9" s="21">
        <v>0</v>
      </c>
      <c r="L9" s="109">
        <f>ROUND(IF(D8="N",(L8*'DATA SHEET'!$F$6),(L8*'DATA SHEET'!$F$8)),0)</f>
        <v>0</v>
      </c>
      <c r="M9" s="109">
        <f>ROUND(IF($D$8="N",(M8*'DATA SHEET'!$F$6),(M8*'DATA SHEET'!$F$8)),0)</f>
        <v>0</v>
      </c>
      <c r="N9" s="109">
        <f>ROUND(IF(D8="N",(N8*'DATA SHEET'!$F$6),(N8*'DATA SHEET'!$F$8)),0)</f>
        <v>0</v>
      </c>
      <c r="O9" s="109">
        <f>ROUND(IF(D8="N",(O8*'DATA SHEET'!$F$6),(O8*'DATA SHEET'!$F$8)),0)</f>
        <v>0</v>
      </c>
      <c r="P9" s="109">
        <f>ROUND(IF(D8="N",(P8*'DATA SHEET'!$F$6),(P8*'DATA SHEET'!$F$8)),0)</f>
        <v>0</v>
      </c>
      <c r="Q9" s="110">
        <f t="shared" si="0"/>
        <v>0</v>
      </c>
    </row>
    <row r="10" spans="1:17" s="94" customFormat="1" ht="13.5">
      <c r="A10" s="17"/>
      <c r="B10" s="18"/>
      <c r="C10" s="14" t="s">
        <v>16</v>
      </c>
      <c r="D10" s="19" t="s">
        <v>19</v>
      </c>
      <c r="E10" s="6">
        <v>12</v>
      </c>
      <c r="F10" s="20">
        <v>0</v>
      </c>
      <c r="G10" s="15">
        <f>G11*12</f>
        <v>0</v>
      </c>
      <c r="H10" s="15">
        <f>H11*12</f>
        <v>0</v>
      </c>
      <c r="I10" s="15">
        <f>I11*12</f>
        <v>0</v>
      </c>
      <c r="J10" s="15">
        <f>J11*12</f>
        <v>0</v>
      </c>
      <c r="K10" s="15">
        <f>K11*12</f>
        <v>0</v>
      </c>
      <c r="L10" s="103">
        <f>ROUND(IF($P$4&gt;0,(F10*G11),0),0)</f>
        <v>0</v>
      </c>
      <c r="M10" s="103">
        <f>ROUND(IF($P$4&gt;1,((F10*(1+'DATA SHEET'!$F$14))*H11),0),0)</f>
        <v>0</v>
      </c>
      <c r="N10" s="103">
        <f>ROUND(IF($P$4&gt;2,(((F10*(1+'DATA SHEET'!$F$14)*(1+'DATA SHEET'!$F$14)))*I11),0),0)</f>
        <v>0</v>
      </c>
      <c r="O10" s="103">
        <f>ROUND(IF($P$4&gt;3,(((F10*(1+'DATA SHEET'!$F$14)*(1+'DATA SHEET'!$F$14)*(1+'DATA SHEET'!$F$14)))*J11),0),0)</f>
        <v>0</v>
      </c>
      <c r="P10" s="103">
        <f>ROUND(IF($P$4=5,(((F10*(1+'DATA SHEET'!$F$14)*(1+'DATA SHEET'!$F$14)*(1+'DATA SHEET'!$F$14)*(1+'DATA SHEET'!$F$14)))*K11),0),0)</f>
        <v>0</v>
      </c>
      <c r="Q10" s="104">
        <f t="shared" si="0"/>
        <v>0</v>
      </c>
    </row>
    <row r="11" spans="1:17" s="111" customFormat="1" ht="13.5">
      <c r="A11" s="105"/>
      <c r="B11" s="106"/>
      <c r="C11" s="16"/>
      <c r="D11" s="16"/>
      <c r="E11" s="107"/>
      <c r="F11" s="108"/>
      <c r="G11" s="21">
        <v>0</v>
      </c>
      <c r="H11" s="21">
        <v>0</v>
      </c>
      <c r="I11" s="21">
        <v>0</v>
      </c>
      <c r="J11" s="21">
        <v>0</v>
      </c>
      <c r="K11" s="21">
        <v>0</v>
      </c>
      <c r="L11" s="109">
        <f>ROUND(IF(D10="N",(L10*'DATA SHEET'!$F$6),(L10*'DATA SHEET'!$F$8)),0)</f>
        <v>0</v>
      </c>
      <c r="M11" s="109">
        <f>ROUND(IF($D$8="N",(M10*'DATA SHEET'!$F$6),(M10*'DATA SHEET'!$F$8)),0)</f>
        <v>0</v>
      </c>
      <c r="N11" s="109">
        <f>ROUND(IF(D10="N",(N10*'DATA SHEET'!$F$6),(N10*'DATA SHEET'!$F$8)),0)</f>
        <v>0</v>
      </c>
      <c r="O11" s="109">
        <f>ROUND(IF(D10="N",(O10*'DATA SHEET'!$F$6),(O10*'DATA SHEET'!$F$8)),0)</f>
        <v>0</v>
      </c>
      <c r="P11" s="109">
        <f>ROUND(IF(D10="N",(P10*'DATA SHEET'!$F$6),(P10*'DATA SHEET'!$F$8)),0)</f>
        <v>0</v>
      </c>
      <c r="Q11" s="110">
        <f t="shared" si="0"/>
        <v>0</v>
      </c>
    </row>
    <row r="12" spans="1:17" s="94" customFormat="1" ht="13.5">
      <c r="A12" s="17"/>
      <c r="B12" s="18"/>
      <c r="C12" s="14" t="s">
        <v>16</v>
      </c>
      <c r="D12" s="19" t="s">
        <v>19</v>
      </c>
      <c r="E12" s="6">
        <v>12</v>
      </c>
      <c r="F12" s="20">
        <v>0</v>
      </c>
      <c r="G12" s="15">
        <f>G13*12</f>
        <v>0</v>
      </c>
      <c r="H12" s="15">
        <f>H13*12</f>
        <v>0</v>
      </c>
      <c r="I12" s="15">
        <f>I13*12</f>
        <v>0</v>
      </c>
      <c r="J12" s="15">
        <f>J13*12</f>
        <v>0</v>
      </c>
      <c r="K12" s="15">
        <f>K13*12</f>
        <v>0</v>
      </c>
      <c r="L12" s="103">
        <f>ROUND(IF($P$4&gt;0,(F12*G13),0),0)</f>
        <v>0</v>
      </c>
      <c r="M12" s="103">
        <f>ROUND(IF($P$4&gt;1,((F12*(1+'DATA SHEET'!$F$14))*H13),0),0)</f>
        <v>0</v>
      </c>
      <c r="N12" s="103">
        <f>ROUND(IF($P$4&gt;2,(((F12*(1+'DATA SHEET'!$F$14)*(1+'DATA SHEET'!$F$14)))*I13),0),0)</f>
        <v>0</v>
      </c>
      <c r="O12" s="103">
        <f>ROUND(IF($P$4&gt;3,(((F12*(1+'DATA SHEET'!$F$14)*(1+'DATA SHEET'!$F$14)*(1+'DATA SHEET'!$F$14)))*J13),0),0)</f>
        <v>0</v>
      </c>
      <c r="P12" s="103">
        <f>ROUND(IF($P$4=5,(((F12*(1+'DATA SHEET'!$F$14)*(1+'DATA SHEET'!$F$14)*(1+'DATA SHEET'!$F$14)*(1+'DATA SHEET'!$F$14)))*K13),0),0)</f>
        <v>0</v>
      </c>
      <c r="Q12" s="104">
        <f t="shared" si="0"/>
        <v>0</v>
      </c>
    </row>
    <row r="13" spans="1:17" s="111" customFormat="1" ht="13.5">
      <c r="A13" s="105"/>
      <c r="B13" s="106"/>
      <c r="C13" s="16"/>
      <c r="D13" s="16"/>
      <c r="E13" s="107"/>
      <c r="F13" s="108"/>
      <c r="G13" s="21">
        <v>0</v>
      </c>
      <c r="H13" s="21">
        <v>0</v>
      </c>
      <c r="I13" s="21">
        <v>0</v>
      </c>
      <c r="J13" s="21">
        <v>0</v>
      </c>
      <c r="K13" s="21">
        <v>0</v>
      </c>
      <c r="L13" s="109">
        <f>ROUND(IF(D12="N",(L12*'DATA SHEET'!$F$6),(L12*'DATA SHEET'!$F$8)),0)</f>
        <v>0</v>
      </c>
      <c r="M13" s="109">
        <f>ROUND(IF($D$8="N",(M12*'DATA SHEET'!$F$6),(M12*'DATA SHEET'!$F$8)),0)</f>
        <v>0</v>
      </c>
      <c r="N13" s="109">
        <f>ROUND(IF(D12="N",(N12*'DATA SHEET'!$F$6),(N12*'DATA SHEET'!$F$8)),0)</f>
        <v>0</v>
      </c>
      <c r="O13" s="109">
        <f>ROUND(IF(D12="N",(O12*'DATA SHEET'!$F$6),(O12*'DATA SHEET'!$F$8)),0)</f>
        <v>0</v>
      </c>
      <c r="P13" s="109">
        <f>ROUND(IF(D12="N",(P12*'DATA SHEET'!$F$6),(P12*'DATA SHEET'!$F$8)),0)</f>
        <v>0</v>
      </c>
      <c r="Q13" s="110">
        <f t="shared" si="0"/>
        <v>0</v>
      </c>
    </row>
    <row r="14" spans="1:17" s="94" customFormat="1" ht="13.5">
      <c r="A14" s="17"/>
      <c r="B14" s="18"/>
      <c r="C14" s="14" t="s">
        <v>16</v>
      </c>
      <c r="D14" s="19" t="s">
        <v>19</v>
      </c>
      <c r="E14" s="6">
        <v>12</v>
      </c>
      <c r="F14" s="20">
        <v>0</v>
      </c>
      <c r="G14" s="15">
        <f>G15*12</f>
        <v>0</v>
      </c>
      <c r="H14" s="15">
        <f>H15*12</f>
        <v>0</v>
      </c>
      <c r="I14" s="15">
        <f>I15*12</f>
        <v>0</v>
      </c>
      <c r="J14" s="15">
        <f>J15*12</f>
        <v>0</v>
      </c>
      <c r="K14" s="15">
        <f>K15*12</f>
        <v>0</v>
      </c>
      <c r="L14" s="103">
        <f>ROUND(IF($P$4&gt;0,(F14*G15),0),0)</f>
        <v>0</v>
      </c>
      <c r="M14" s="103">
        <f>ROUND(IF($P$4&gt;1,((F14*(1+'DATA SHEET'!$F$14))*H15),0),0)</f>
        <v>0</v>
      </c>
      <c r="N14" s="103">
        <f>ROUND(IF($P$4&gt;2,(((F14*(1+'DATA SHEET'!$F$14)*(1+'DATA SHEET'!$F$14)))*I15),0),0)</f>
        <v>0</v>
      </c>
      <c r="O14" s="103">
        <f>ROUND(IF($P$4&gt;3,(((F14*(1+'DATA SHEET'!$F$14)*(1+'DATA SHEET'!$F$14)*(1+'DATA SHEET'!$F$14)))*J15),0),0)</f>
        <v>0</v>
      </c>
      <c r="P14" s="103">
        <f>ROUND(IF($P$4=5,(((F14*(1+'DATA SHEET'!$F$14)*(1+'DATA SHEET'!$F$14)*(1+'DATA SHEET'!$F$14)*(1+'DATA SHEET'!$F$14)))*K15),0),0)</f>
        <v>0</v>
      </c>
      <c r="Q14" s="104">
        <f t="shared" si="0"/>
        <v>0</v>
      </c>
    </row>
    <row r="15" spans="1:17" s="111" customFormat="1" ht="13.5">
      <c r="A15" s="105"/>
      <c r="B15" s="106"/>
      <c r="C15" s="16"/>
      <c r="D15" s="16"/>
      <c r="E15" s="107"/>
      <c r="F15" s="108"/>
      <c r="G15" s="21">
        <v>0</v>
      </c>
      <c r="H15" s="21">
        <v>0</v>
      </c>
      <c r="I15" s="21">
        <v>0</v>
      </c>
      <c r="J15" s="21">
        <v>0</v>
      </c>
      <c r="K15" s="21">
        <v>0</v>
      </c>
      <c r="L15" s="109">
        <f>ROUND(IF(D14="N",(L14*'DATA SHEET'!$F$6),(L14*'DATA SHEET'!$F$8)),0)</f>
        <v>0</v>
      </c>
      <c r="M15" s="109">
        <f>ROUND(IF($D$8="N",(M14*'DATA SHEET'!$F$6),(M14*'DATA SHEET'!$F$8)),0)</f>
        <v>0</v>
      </c>
      <c r="N15" s="109">
        <f>ROUND(IF(D14="N",(N14*'DATA SHEET'!$F$6),(N14*'DATA SHEET'!$F$8)),0)</f>
        <v>0</v>
      </c>
      <c r="O15" s="109">
        <f>ROUND(IF(D14="N",(O14*'DATA SHEET'!$F$6),(O14*'DATA SHEET'!$F$8)),0)</f>
        <v>0</v>
      </c>
      <c r="P15" s="109">
        <f>ROUND(IF(D14="N",(P14*'DATA SHEET'!$F$6),(P14*'DATA SHEET'!$F$8)),0)</f>
        <v>0</v>
      </c>
      <c r="Q15" s="110">
        <f t="shared" si="0"/>
        <v>0</v>
      </c>
    </row>
    <row r="16" spans="1:17" s="94" customFormat="1" ht="13.5">
      <c r="A16" s="17"/>
      <c r="B16" s="18"/>
      <c r="C16" s="14" t="s">
        <v>16</v>
      </c>
      <c r="D16" s="19" t="s">
        <v>19</v>
      </c>
      <c r="E16" s="6">
        <v>12</v>
      </c>
      <c r="F16" s="20">
        <v>0</v>
      </c>
      <c r="G16" s="15">
        <f>G17*12</f>
        <v>0</v>
      </c>
      <c r="H16" s="15">
        <f>H17*12</f>
        <v>0</v>
      </c>
      <c r="I16" s="15">
        <f>I17*12</f>
        <v>0</v>
      </c>
      <c r="J16" s="15">
        <f>J17*12</f>
        <v>0</v>
      </c>
      <c r="K16" s="15">
        <f>K17*12</f>
        <v>0</v>
      </c>
      <c r="L16" s="103">
        <f>ROUND(IF($P$4&gt;0,(F16*G17),0),0)</f>
        <v>0</v>
      </c>
      <c r="M16" s="103">
        <f>ROUND(IF($P$4&gt;1,((F16*(1+'DATA SHEET'!$F$14))*H17),0),0)</f>
        <v>0</v>
      </c>
      <c r="N16" s="103">
        <f>ROUND(IF($P$4&gt;2,(((F16*(1+'DATA SHEET'!$F$14)*(1+'DATA SHEET'!$F$14)))*I17),0),0)</f>
        <v>0</v>
      </c>
      <c r="O16" s="103">
        <f>ROUND(IF($P$4&gt;3,(((F16*(1+'DATA SHEET'!$F$14)*(1+'DATA SHEET'!$F$14)*(1+'DATA SHEET'!$F$14)))*J17),0),0)</f>
        <v>0</v>
      </c>
      <c r="P16" s="103">
        <f>ROUND(IF($P$4=5,(((F16*(1+'DATA SHEET'!$F$14)*(1+'DATA SHEET'!$F$14)*(1+'DATA SHEET'!$F$14)*(1+'DATA SHEET'!$F$14)))*K17),0),0)</f>
        <v>0</v>
      </c>
      <c r="Q16" s="104">
        <f t="shared" si="0"/>
        <v>0</v>
      </c>
    </row>
    <row r="17" spans="1:17" s="111" customFormat="1" ht="13.5">
      <c r="A17" s="105"/>
      <c r="B17" s="106"/>
      <c r="C17" s="16"/>
      <c r="D17" s="16"/>
      <c r="E17" s="107"/>
      <c r="F17" s="108"/>
      <c r="G17" s="21">
        <v>0</v>
      </c>
      <c r="H17" s="21">
        <v>0</v>
      </c>
      <c r="I17" s="21">
        <v>0</v>
      </c>
      <c r="J17" s="21">
        <v>0</v>
      </c>
      <c r="K17" s="21">
        <v>0</v>
      </c>
      <c r="L17" s="109">
        <f>ROUND(IF(D16="N",(L16*'DATA SHEET'!$F$6),(L16*'DATA SHEET'!$F$8)),0)</f>
        <v>0</v>
      </c>
      <c r="M17" s="109">
        <f>ROUND(IF($D$8="N",(M16*'DATA SHEET'!$F$6),(M16*'DATA SHEET'!$F$8)),0)</f>
        <v>0</v>
      </c>
      <c r="N17" s="109">
        <f>ROUND(IF(D16="N",(N16*'DATA SHEET'!$F$6),(N16*'DATA SHEET'!$F$8)),0)</f>
        <v>0</v>
      </c>
      <c r="O17" s="109">
        <f>ROUND(IF(D16="N",(O16*'DATA SHEET'!$F$6),(O16*'DATA SHEET'!$F$8)),0)</f>
        <v>0</v>
      </c>
      <c r="P17" s="109">
        <f>ROUND(IF(D16="N",(P16*'DATA SHEET'!$F$6),(P16*'DATA SHEET'!$F$8)),0)</f>
        <v>0</v>
      </c>
      <c r="Q17" s="110">
        <f t="shared" si="0"/>
        <v>0</v>
      </c>
    </row>
    <row r="18" spans="1:17" s="94" customFormat="1" ht="13.5">
      <c r="A18" s="242" t="s">
        <v>76</v>
      </c>
      <c r="B18" s="243"/>
      <c r="C18" s="22"/>
      <c r="D18" s="22"/>
      <c r="E18" s="112"/>
      <c r="F18" s="115"/>
      <c r="G18" s="23">
        <f>G19*12</f>
        <v>0</v>
      </c>
      <c r="H18" s="23">
        <f>H19*12</f>
        <v>0</v>
      </c>
      <c r="I18" s="23">
        <f>I19*12</f>
        <v>0</v>
      </c>
      <c r="J18" s="23">
        <f>J19*12</f>
        <v>0</v>
      </c>
      <c r="K18" s="23">
        <f>K19*12</f>
        <v>0</v>
      </c>
      <c r="L18" s="116">
        <f>+'ADD"L Personnel'!L18</f>
        <v>0</v>
      </c>
      <c r="M18" s="116">
        <f>+'ADD"L Personnel'!M18</f>
        <v>0</v>
      </c>
      <c r="N18" s="116">
        <f>+'ADD"L Personnel'!N18</f>
        <v>0</v>
      </c>
      <c r="O18" s="116">
        <f>+'ADD"L Personnel'!O18</f>
        <v>0</v>
      </c>
      <c r="P18" s="116">
        <f>+'ADD"L Personnel'!P18</f>
        <v>0</v>
      </c>
      <c r="Q18" s="117">
        <f t="shared" si="0"/>
        <v>0</v>
      </c>
    </row>
    <row r="19" spans="1:17" s="111" customFormat="1" ht="13.5">
      <c r="A19" s="244" t="s">
        <v>77</v>
      </c>
      <c r="B19" s="245"/>
      <c r="C19" s="245"/>
      <c r="D19" s="245"/>
      <c r="E19" s="245"/>
      <c r="F19" s="246"/>
      <c r="G19" s="118">
        <v>0</v>
      </c>
      <c r="H19" s="118">
        <v>0</v>
      </c>
      <c r="I19" s="118">
        <v>0</v>
      </c>
      <c r="J19" s="118">
        <v>0</v>
      </c>
      <c r="K19" s="118">
        <v>0</v>
      </c>
      <c r="L19" s="119">
        <f>+'ADD"L Personnel'!L19</f>
        <v>0</v>
      </c>
      <c r="M19" s="119">
        <f>+'ADD"L Personnel'!M19</f>
        <v>0</v>
      </c>
      <c r="N19" s="119">
        <f>+'ADD"L Personnel'!N19</f>
        <v>0</v>
      </c>
      <c r="O19" s="119">
        <f>+'ADD"L Personnel'!O19</f>
        <v>0</v>
      </c>
      <c r="P19" s="119">
        <f>+'ADD"L Personnel'!P19</f>
        <v>0</v>
      </c>
      <c r="Q19" s="120">
        <f t="shared" si="0"/>
        <v>0</v>
      </c>
    </row>
    <row r="20" spans="1:17" s="111" customFormat="1" ht="13.5">
      <c r="A20" s="228" t="s">
        <v>75</v>
      </c>
      <c r="B20" s="229"/>
      <c r="C20" s="229"/>
      <c r="D20" s="229"/>
      <c r="E20" s="229"/>
      <c r="F20" s="229"/>
      <c r="G20" s="229"/>
      <c r="H20" s="229"/>
      <c r="I20" s="229"/>
      <c r="J20" s="229"/>
      <c r="K20" s="230"/>
      <c r="L20" s="121">
        <f aca="true" t="shared" si="1" ref="L20:P21">+L8+L10+L12+L14+L16+L18</f>
        <v>0</v>
      </c>
      <c r="M20" s="121">
        <f t="shared" si="1"/>
        <v>0</v>
      </c>
      <c r="N20" s="121">
        <f t="shared" si="1"/>
        <v>0</v>
      </c>
      <c r="O20" s="121">
        <f t="shared" si="1"/>
        <v>0</v>
      </c>
      <c r="P20" s="121">
        <f t="shared" si="1"/>
        <v>0</v>
      </c>
      <c r="Q20" s="122">
        <f>SUM(L20:P20)</f>
        <v>0</v>
      </c>
    </row>
    <row r="21" spans="1:17" s="111" customFormat="1" ht="13.5">
      <c r="A21" s="267" t="s">
        <v>74</v>
      </c>
      <c r="B21" s="268"/>
      <c r="C21" s="268"/>
      <c r="D21" s="268"/>
      <c r="E21" s="268"/>
      <c r="F21" s="268"/>
      <c r="G21" s="268"/>
      <c r="H21" s="268"/>
      <c r="I21" s="268"/>
      <c r="J21" s="268"/>
      <c r="K21" s="269"/>
      <c r="L21" s="123">
        <f t="shared" si="1"/>
        <v>0</v>
      </c>
      <c r="M21" s="123">
        <f t="shared" si="1"/>
        <v>0</v>
      </c>
      <c r="N21" s="123">
        <f t="shared" si="1"/>
        <v>0</v>
      </c>
      <c r="O21" s="123">
        <f t="shared" si="1"/>
        <v>0</v>
      </c>
      <c r="P21" s="123">
        <f t="shared" si="1"/>
        <v>0</v>
      </c>
      <c r="Q21" s="124">
        <f>SUM(L21:P21)</f>
        <v>0</v>
      </c>
    </row>
    <row r="22" spans="1:17" s="111" customFormat="1" ht="13.5">
      <c r="A22" s="252" t="s">
        <v>85</v>
      </c>
      <c r="B22" s="253"/>
      <c r="C22" s="253"/>
      <c r="D22" s="253"/>
      <c r="E22" s="253"/>
      <c r="F22" s="253"/>
      <c r="G22" s="253"/>
      <c r="H22" s="253"/>
      <c r="I22" s="253"/>
      <c r="J22" s="253"/>
      <c r="K22" s="253"/>
      <c r="L22" s="253"/>
      <c r="M22" s="253"/>
      <c r="N22" s="253"/>
      <c r="O22" s="253"/>
      <c r="P22" s="253"/>
      <c r="Q22" s="254"/>
    </row>
    <row r="23" spans="1:17" s="111" customFormat="1" ht="13.5">
      <c r="A23" s="17"/>
      <c r="B23" s="18"/>
      <c r="C23" s="24" t="s">
        <v>16</v>
      </c>
      <c r="D23" s="19" t="s">
        <v>19</v>
      </c>
      <c r="E23" s="6"/>
      <c r="F23" s="20">
        <v>0</v>
      </c>
      <c r="G23" s="25">
        <f>G24*12</f>
        <v>0</v>
      </c>
      <c r="H23" s="25">
        <f>H24*12</f>
        <v>0</v>
      </c>
      <c r="I23" s="25">
        <f>I24*12</f>
        <v>0</v>
      </c>
      <c r="J23" s="25">
        <f>J24*12</f>
        <v>0</v>
      </c>
      <c r="K23" s="25">
        <f>K24*12</f>
        <v>0</v>
      </c>
      <c r="L23" s="125">
        <f>ROUND(IF($P$4&gt;0,(F23*G24),0),0)</f>
        <v>0</v>
      </c>
      <c r="M23" s="125">
        <f>ROUND(IF($P$4&gt;1,((F23*(1+'DATA SHEET'!$F$14))*H24),0),0)</f>
        <v>0</v>
      </c>
      <c r="N23" s="125">
        <f>ROUND(IF($P$4&gt;2,(((F23*(1+'DATA SHEET'!$F$14)*(1+'DATA SHEET'!$F$14)))*I24),0),0)</f>
        <v>0</v>
      </c>
      <c r="O23" s="125">
        <f>ROUND(IF($P$4&gt;3,(((F23*(1+'DATA SHEET'!$F$14)*(1+'DATA SHEET'!$F$14)*(1+'DATA SHEET'!$F$14)))*J24),0),0)</f>
        <v>0</v>
      </c>
      <c r="P23" s="125">
        <f>ROUND(IF($P$4=5,(((F23*(1+'DATA SHEET'!$F$14)*(1+'DATA SHEET'!$F$14)*(1+'DATA SHEET'!$F$14)*(1+'DATA SHEET'!$F$14)))*K24),0),0)</f>
        <v>0</v>
      </c>
      <c r="Q23" s="126">
        <f aca="true" t="shared" si="2" ref="Q23:Q44">SUM(L23:P23)</f>
        <v>0</v>
      </c>
    </row>
    <row r="24" spans="1:17" s="111" customFormat="1" ht="13.5">
      <c r="A24" s="127"/>
      <c r="B24" s="128"/>
      <c r="C24" s="26"/>
      <c r="D24" s="26"/>
      <c r="E24" s="129"/>
      <c r="F24" s="130"/>
      <c r="G24" s="21">
        <v>0</v>
      </c>
      <c r="H24" s="21">
        <v>0</v>
      </c>
      <c r="I24" s="21">
        <v>0</v>
      </c>
      <c r="J24" s="21">
        <v>0</v>
      </c>
      <c r="K24" s="21">
        <v>0</v>
      </c>
      <c r="L24" s="131">
        <f>ROUND(IF(D23="N",(L23*'DATA SHEET'!$F$6),(L23*'DATA SHEET'!$F$8)),0)</f>
        <v>0</v>
      </c>
      <c r="M24" s="131">
        <f>ROUND(IF($D$8="N",(M23*'DATA SHEET'!$F$6),(M23*'DATA SHEET'!$F$8)),0)</f>
        <v>0</v>
      </c>
      <c r="N24" s="131">
        <f>ROUND(IF(D23="N",(N23*'DATA SHEET'!$F$6),(N23*'DATA SHEET'!$F$8)),0)</f>
        <v>0</v>
      </c>
      <c r="O24" s="131">
        <f>ROUND(IF(D23="N",(O23*'DATA SHEET'!$F$6),(O23*'DATA SHEET'!$F$8)),0)</f>
        <v>0</v>
      </c>
      <c r="P24" s="131">
        <f>ROUND(IF(D23="N",(P23*'DATA SHEET'!$F$6),(P23*'DATA SHEET'!$F$8)),0)</f>
        <v>0</v>
      </c>
      <c r="Q24" s="132">
        <f t="shared" si="2"/>
        <v>0</v>
      </c>
    </row>
    <row r="25" spans="1:17" s="111" customFormat="1" ht="13.5">
      <c r="A25" s="7"/>
      <c r="B25" s="8"/>
      <c r="C25" s="26" t="s">
        <v>16</v>
      </c>
      <c r="D25" s="181" t="s">
        <v>19</v>
      </c>
      <c r="E25" s="9"/>
      <c r="F25" s="10">
        <v>0</v>
      </c>
      <c r="G25" s="27">
        <f>G26*12</f>
        <v>0</v>
      </c>
      <c r="H25" s="27">
        <f>H26*12</f>
        <v>0</v>
      </c>
      <c r="I25" s="27">
        <f>I26*12</f>
        <v>0</v>
      </c>
      <c r="J25" s="27">
        <f>J26*12</f>
        <v>0</v>
      </c>
      <c r="K25" s="27">
        <f>K26*12</f>
        <v>0</v>
      </c>
      <c r="L25" s="125">
        <f>ROUND(IF($P$4&gt;0,(F25*G26),0),0)</f>
        <v>0</v>
      </c>
      <c r="M25" s="125">
        <f>ROUND(IF($P$4&gt;1,((F25*(1+'DATA SHEET'!$F$14))*H26),0),0)</f>
        <v>0</v>
      </c>
      <c r="N25" s="125">
        <f>ROUND(IF($P$4&gt;2,(((F25*(1+'DATA SHEET'!$F$14)*(1+'DATA SHEET'!$F$14)))*I26),0),0)</f>
        <v>0</v>
      </c>
      <c r="O25" s="125">
        <f>ROUND(IF($P$4&gt;3,(((F25*(1+'DATA SHEET'!$F$14)*(1+'DATA SHEET'!$F$14)*(1+'DATA SHEET'!$F$14)))*J26),0),0)</f>
        <v>0</v>
      </c>
      <c r="P25" s="125">
        <f>ROUND(IF($P$4=5,(((F25*(1+'DATA SHEET'!$F$14)*(1+'DATA SHEET'!$F$14)*(1+'DATA SHEET'!$F$14)*(1+'DATA SHEET'!$F$14)))*K26),0),0)</f>
        <v>0</v>
      </c>
      <c r="Q25" s="126">
        <f t="shared" si="2"/>
        <v>0</v>
      </c>
    </row>
    <row r="26" spans="1:17" s="111" customFormat="1" ht="13.5">
      <c r="A26" s="127"/>
      <c r="B26" s="128"/>
      <c r="C26" s="26"/>
      <c r="D26" s="26"/>
      <c r="E26" s="129"/>
      <c r="F26" s="130"/>
      <c r="G26" s="21">
        <v>0</v>
      </c>
      <c r="H26" s="21">
        <v>0</v>
      </c>
      <c r="I26" s="21">
        <v>0</v>
      </c>
      <c r="J26" s="21">
        <v>0</v>
      </c>
      <c r="K26" s="21">
        <v>0</v>
      </c>
      <c r="L26" s="131">
        <f>ROUND(IF(D25="N",(L25*'DATA SHEET'!$F$6),(L25*'DATA SHEET'!$F$8)),0)</f>
        <v>0</v>
      </c>
      <c r="M26" s="131">
        <f>ROUND(IF($D$8="N",(M25*'DATA SHEET'!$F$6),(M25*'DATA SHEET'!$F$8)),0)</f>
        <v>0</v>
      </c>
      <c r="N26" s="131">
        <f>ROUND(IF(D25="N",(N25*'DATA SHEET'!$F$6),(N25*'DATA SHEET'!$F$8)),0)</f>
        <v>0</v>
      </c>
      <c r="O26" s="131">
        <f>ROUND(IF(D25="N",(O25*'DATA SHEET'!$F$6),(O25*'DATA SHEET'!$F$8)),0)</f>
        <v>0</v>
      </c>
      <c r="P26" s="131">
        <f>ROUND(IF(D25="N",(P25*'DATA SHEET'!$F$6),(P25*'DATA SHEET'!$F$8)),0)</f>
        <v>0</v>
      </c>
      <c r="Q26" s="132">
        <f t="shared" si="2"/>
        <v>0</v>
      </c>
    </row>
    <row r="27" spans="1:17" s="111" customFormat="1" ht="13.5">
      <c r="A27" s="7"/>
      <c r="B27" s="8"/>
      <c r="C27" s="26" t="s">
        <v>16</v>
      </c>
      <c r="D27" s="181" t="s">
        <v>19</v>
      </c>
      <c r="E27" s="9"/>
      <c r="F27" s="10">
        <v>0</v>
      </c>
      <c r="G27" s="27">
        <f>G28*12</f>
        <v>0</v>
      </c>
      <c r="H27" s="27">
        <f>H28*12</f>
        <v>0</v>
      </c>
      <c r="I27" s="27">
        <f>I28*12</f>
        <v>0</v>
      </c>
      <c r="J27" s="27">
        <f>J28*12</f>
        <v>0</v>
      </c>
      <c r="K27" s="27">
        <f>K28*12</f>
        <v>0</v>
      </c>
      <c r="L27" s="125">
        <f>ROUND(IF($P$4&gt;0,(F27*G28),0),0)</f>
        <v>0</v>
      </c>
      <c r="M27" s="125">
        <f>ROUND(IF($P$4&gt;1,((F27*(1+'DATA SHEET'!$F$14))*H28),0),0)</f>
        <v>0</v>
      </c>
      <c r="N27" s="125">
        <f>ROUND(IF($P$4&gt;2,(((F27*(1+'DATA SHEET'!$F$14)*(1+'DATA SHEET'!$F$14)))*I28),0),0)</f>
        <v>0</v>
      </c>
      <c r="O27" s="125">
        <f>ROUND(IF($P$4&gt;3,(((F27*(1+'DATA SHEET'!$F$14)*(1+'DATA SHEET'!$F$14)*(1+'DATA SHEET'!$F$14)))*J28),0),0)</f>
        <v>0</v>
      </c>
      <c r="P27" s="125">
        <f>ROUND(IF($P$4=5,(((F27*(1+'DATA SHEET'!$F$14)*(1+'DATA SHEET'!$F$14)*(1+'DATA SHEET'!$F$14)*(1+'DATA SHEET'!$F$14)))*K28),0),0)</f>
        <v>0</v>
      </c>
      <c r="Q27" s="126">
        <f t="shared" si="2"/>
        <v>0</v>
      </c>
    </row>
    <row r="28" spans="1:17" s="111" customFormat="1" ht="13.5">
      <c r="A28" s="127"/>
      <c r="B28" s="128"/>
      <c r="C28" s="26"/>
      <c r="D28" s="26"/>
      <c r="E28" s="129"/>
      <c r="F28" s="130"/>
      <c r="G28" s="21">
        <v>0</v>
      </c>
      <c r="H28" s="21">
        <v>0</v>
      </c>
      <c r="I28" s="21">
        <v>0</v>
      </c>
      <c r="J28" s="21">
        <v>0</v>
      </c>
      <c r="K28" s="21">
        <v>0</v>
      </c>
      <c r="L28" s="131">
        <f>ROUND(IF(D27="N",(L27*'DATA SHEET'!$F$6),(L27*'DATA SHEET'!$F$8)),0)</f>
        <v>0</v>
      </c>
      <c r="M28" s="131">
        <f>ROUND(IF($D$8="N",(M27*'DATA SHEET'!$F$6),(M27*'DATA SHEET'!$F$8)),0)</f>
        <v>0</v>
      </c>
      <c r="N28" s="131">
        <f>ROUND(IF(D27="N",(N27*'DATA SHEET'!$F$6),(N27*'DATA SHEET'!$F$8)),0)</f>
        <v>0</v>
      </c>
      <c r="O28" s="131">
        <f>ROUND(IF(D27="N",(O27*'DATA SHEET'!$F$6),(O27*'DATA SHEET'!$F$8)),0)</f>
        <v>0</v>
      </c>
      <c r="P28" s="131">
        <f>ROUND(IF(D27="N",(P27*'DATA SHEET'!$F$6),(P27*'DATA SHEET'!$F$8)),0)</f>
        <v>0</v>
      </c>
      <c r="Q28" s="132">
        <f t="shared" si="2"/>
        <v>0</v>
      </c>
    </row>
    <row r="29" spans="1:17" s="111" customFormat="1" ht="13.5">
      <c r="A29" s="7"/>
      <c r="B29" s="8"/>
      <c r="C29" s="26" t="s">
        <v>16</v>
      </c>
      <c r="D29" s="181" t="s">
        <v>19</v>
      </c>
      <c r="E29" s="9"/>
      <c r="F29" s="10">
        <v>0</v>
      </c>
      <c r="G29" s="27">
        <f>G30*12</f>
        <v>0</v>
      </c>
      <c r="H29" s="27">
        <f>H30*12</f>
        <v>0</v>
      </c>
      <c r="I29" s="27">
        <f>I30*12</f>
        <v>0</v>
      </c>
      <c r="J29" s="27">
        <f>J30*12</f>
        <v>0</v>
      </c>
      <c r="K29" s="27">
        <f>K30*12</f>
        <v>0</v>
      </c>
      <c r="L29" s="125">
        <f>ROUND(IF($P$4&gt;0,(F29*G30),0),0)</f>
        <v>0</v>
      </c>
      <c r="M29" s="125">
        <f>ROUND(IF($P$4&gt;1,((F29*(1+'DATA SHEET'!$F$14))*H30),0),0)</f>
        <v>0</v>
      </c>
      <c r="N29" s="125">
        <f>ROUND(IF($P$4&gt;2,(((F29*(1+'DATA SHEET'!$F$14)*(1+'DATA SHEET'!$F$14)))*I30),0),0)</f>
        <v>0</v>
      </c>
      <c r="O29" s="125">
        <f>ROUND(IF($P$4&gt;3,(((F29*(1+'DATA SHEET'!$F$14)*(1+'DATA SHEET'!$F$14)*(1+'DATA SHEET'!$F$14)))*J30),0),0)</f>
        <v>0</v>
      </c>
      <c r="P29" s="125">
        <f>ROUND(IF($P$4=5,(((F29*(1+'DATA SHEET'!$F$14)*(1+'DATA SHEET'!$F$14)*(1+'DATA SHEET'!$F$14)*(1+'DATA SHEET'!$F$14)))*K30),0),0)</f>
        <v>0</v>
      </c>
      <c r="Q29" s="126">
        <f t="shared" si="2"/>
        <v>0</v>
      </c>
    </row>
    <row r="30" spans="1:17" s="111" customFormat="1" ht="13.5">
      <c r="A30" s="127"/>
      <c r="B30" s="128"/>
      <c r="C30" s="26"/>
      <c r="D30" s="26"/>
      <c r="E30" s="129"/>
      <c r="F30" s="130"/>
      <c r="G30" s="21">
        <v>0</v>
      </c>
      <c r="H30" s="21">
        <v>0</v>
      </c>
      <c r="I30" s="21">
        <v>0</v>
      </c>
      <c r="J30" s="21">
        <v>0</v>
      </c>
      <c r="K30" s="21">
        <v>0</v>
      </c>
      <c r="L30" s="131">
        <f>ROUND(IF(D29="N",(L29*'DATA SHEET'!$F$6),(L29*'DATA SHEET'!$F$8)),0)</f>
        <v>0</v>
      </c>
      <c r="M30" s="131">
        <f>ROUND(IF($D$8="N",(M29*'DATA SHEET'!$F$6),(M29*'DATA SHEET'!$F$8)),0)</f>
        <v>0</v>
      </c>
      <c r="N30" s="131">
        <f>ROUND(IF(D29="N",(N29*'DATA SHEET'!$F$6),(N29*'DATA SHEET'!$F$8)),0)</f>
        <v>0</v>
      </c>
      <c r="O30" s="131">
        <f>ROUND(IF(D29="N",(O29*'DATA SHEET'!$F$6),(O29*'DATA SHEET'!$F$8)),0)</f>
        <v>0</v>
      </c>
      <c r="P30" s="131">
        <f>ROUND(IF(D29="N",(P29*'DATA SHEET'!$F$6),(P29*'DATA SHEET'!$F$8)),0)</f>
        <v>0</v>
      </c>
      <c r="Q30" s="132">
        <f t="shared" si="2"/>
        <v>0</v>
      </c>
    </row>
    <row r="31" spans="1:17" s="111" customFormat="1" ht="13.5">
      <c r="A31" s="7"/>
      <c r="B31" s="8"/>
      <c r="C31" s="26" t="s">
        <v>16</v>
      </c>
      <c r="D31" s="181" t="s">
        <v>19</v>
      </c>
      <c r="E31" s="9"/>
      <c r="F31" s="10">
        <v>0</v>
      </c>
      <c r="G31" s="27">
        <f>G32*12</f>
        <v>0</v>
      </c>
      <c r="H31" s="27">
        <f>H32*12</f>
        <v>0</v>
      </c>
      <c r="I31" s="27">
        <f>I32*12</f>
        <v>0</v>
      </c>
      <c r="J31" s="27">
        <f>J32*12</f>
        <v>0</v>
      </c>
      <c r="K31" s="27">
        <f>K32*12</f>
        <v>0</v>
      </c>
      <c r="L31" s="125">
        <f>ROUND(IF($P$4&gt;0,(F31*G32),0),0)</f>
        <v>0</v>
      </c>
      <c r="M31" s="125">
        <f>ROUND(IF($P$4&gt;1,((F31*(1+'DATA SHEET'!$F$14))*H32),0),0)</f>
        <v>0</v>
      </c>
      <c r="N31" s="125">
        <f>ROUND(IF($P$4&gt;2,(((F31*(1+'DATA SHEET'!$F$14)*(1+'DATA SHEET'!$F$14)))*I32),0),0)</f>
        <v>0</v>
      </c>
      <c r="O31" s="125">
        <f>ROUND(IF($P$4&gt;3,(((F31*(1+'DATA SHEET'!$F$14)*(1+'DATA SHEET'!$F$14)*(1+'DATA SHEET'!$F$14)))*J32),0),0)</f>
        <v>0</v>
      </c>
      <c r="P31" s="125">
        <f>ROUND(IF($P$4=5,(((F31*(1+'DATA SHEET'!$F$14)*(1+'DATA SHEET'!$F$14)*(1+'DATA SHEET'!$F$14)*(1+'DATA SHEET'!$F$14)))*K32),0),0)</f>
        <v>0</v>
      </c>
      <c r="Q31" s="126">
        <f t="shared" si="2"/>
        <v>0</v>
      </c>
    </row>
    <row r="32" spans="1:17" s="111" customFormat="1" ht="13.5">
      <c r="A32" s="127"/>
      <c r="B32" s="128"/>
      <c r="C32" s="26"/>
      <c r="D32" s="26"/>
      <c r="E32" s="129"/>
      <c r="F32" s="133"/>
      <c r="G32" s="36">
        <v>0</v>
      </c>
      <c r="H32" s="36">
        <v>0</v>
      </c>
      <c r="I32" s="36">
        <v>0</v>
      </c>
      <c r="J32" s="36">
        <v>0</v>
      </c>
      <c r="K32" s="36">
        <v>0</v>
      </c>
      <c r="L32" s="131">
        <f>ROUND(IF(D31="N",(L31*'DATA SHEET'!$F$6),(L31*'DATA SHEET'!$F$8)),0)</f>
        <v>0</v>
      </c>
      <c r="M32" s="131">
        <f>ROUND(IF($D$8="N",(M31*'DATA SHEET'!$F$6),(M31*'DATA SHEET'!$F$8)),0)</f>
        <v>0</v>
      </c>
      <c r="N32" s="131">
        <f>ROUND(IF(D31="N",(N31*'DATA SHEET'!$F$6),(N31*'DATA SHEET'!$F$8)),0)</f>
        <v>0</v>
      </c>
      <c r="O32" s="131">
        <f>ROUND(IF(D31="N",(O31*'DATA SHEET'!$F$6),(O31*'DATA SHEET'!$F$8)),0)</f>
        <v>0</v>
      </c>
      <c r="P32" s="131">
        <f>ROUND(IF(D31="N",(P31*'DATA SHEET'!$F$6),(P31*'DATA SHEET'!$F$8)),0)</f>
        <v>0</v>
      </c>
      <c r="Q32" s="132">
        <f t="shared" si="2"/>
        <v>0</v>
      </c>
    </row>
    <row r="33" spans="1:17" s="111" customFormat="1" ht="13.5">
      <c r="A33" s="242" t="s">
        <v>102</v>
      </c>
      <c r="B33" s="243"/>
      <c r="C33" s="22"/>
      <c r="D33" s="22"/>
      <c r="E33" s="112"/>
      <c r="F33" s="134"/>
      <c r="G33" s="42">
        <f>G34*12</f>
        <v>0</v>
      </c>
      <c r="H33" s="42">
        <f>H34*12</f>
        <v>0</v>
      </c>
      <c r="I33" s="42">
        <f>I34*12</f>
        <v>0</v>
      </c>
      <c r="J33" s="42">
        <f>J34*12</f>
        <v>0</v>
      </c>
      <c r="K33" s="42">
        <f>K34*12</f>
        <v>0</v>
      </c>
      <c r="L33" s="135">
        <f>+'ADD"L Personnel'!L31</f>
        <v>0</v>
      </c>
      <c r="M33" s="135">
        <f>+'ADD"L Personnel'!M31</f>
        <v>0</v>
      </c>
      <c r="N33" s="135">
        <f>+'ADD"L Personnel'!N31</f>
        <v>0</v>
      </c>
      <c r="O33" s="135">
        <f>+'ADD"L Personnel'!O31</f>
        <v>0</v>
      </c>
      <c r="P33" s="135">
        <f>+'ADD"L Personnel'!P31</f>
        <v>0</v>
      </c>
      <c r="Q33" s="136">
        <f t="shared" si="2"/>
        <v>0</v>
      </c>
    </row>
    <row r="34" spans="1:17" s="111" customFormat="1" ht="13.5">
      <c r="A34" s="244" t="s">
        <v>104</v>
      </c>
      <c r="B34" s="245"/>
      <c r="C34" s="245"/>
      <c r="D34" s="245"/>
      <c r="E34" s="245"/>
      <c r="F34" s="246"/>
      <c r="G34" s="118">
        <v>0</v>
      </c>
      <c r="H34" s="118">
        <v>0</v>
      </c>
      <c r="I34" s="118">
        <v>0</v>
      </c>
      <c r="J34" s="118">
        <v>0</v>
      </c>
      <c r="K34" s="118">
        <v>0</v>
      </c>
      <c r="L34" s="137">
        <f>+'ADD"L Personnel'!L32</f>
        <v>0</v>
      </c>
      <c r="M34" s="137">
        <f>+'ADD"L Personnel'!M32</f>
        <v>0</v>
      </c>
      <c r="N34" s="137">
        <f>+'ADD"L Personnel'!N32</f>
        <v>0</v>
      </c>
      <c r="O34" s="137">
        <f>+'ADD"L Personnel'!O32</f>
        <v>0</v>
      </c>
      <c r="P34" s="137">
        <f>+'ADD"L Personnel'!P32</f>
        <v>0</v>
      </c>
      <c r="Q34" s="138">
        <f t="shared" si="2"/>
        <v>0</v>
      </c>
    </row>
    <row r="35" spans="1:17" s="111" customFormat="1" ht="13.5">
      <c r="A35" s="228" t="s">
        <v>87</v>
      </c>
      <c r="B35" s="229"/>
      <c r="C35" s="229"/>
      <c r="D35" s="229"/>
      <c r="E35" s="229"/>
      <c r="F35" s="229"/>
      <c r="G35" s="229"/>
      <c r="H35" s="229"/>
      <c r="I35" s="229"/>
      <c r="J35" s="229"/>
      <c r="K35" s="230"/>
      <c r="L35" s="121">
        <f aca="true" t="shared" si="3" ref="L35:P36">+L23+L25+L27+L29+L31+L33</f>
        <v>0</v>
      </c>
      <c r="M35" s="121">
        <f t="shared" si="3"/>
        <v>0</v>
      </c>
      <c r="N35" s="121">
        <f t="shared" si="3"/>
        <v>0</v>
      </c>
      <c r="O35" s="121">
        <f t="shared" si="3"/>
        <v>0</v>
      </c>
      <c r="P35" s="121">
        <f t="shared" si="3"/>
        <v>0</v>
      </c>
      <c r="Q35" s="122">
        <f>SUM(L35:P35)</f>
        <v>0</v>
      </c>
    </row>
    <row r="36" spans="1:17" s="111" customFormat="1" ht="13.5">
      <c r="A36" s="267" t="s">
        <v>88</v>
      </c>
      <c r="B36" s="268"/>
      <c r="C36" s="268"/>
      <c r="D36" s="268"/>
      <c r="E36" s="268"/>
      <c r="F36" s="268"/>
      <c r="G36" s="268"/>
      <c r="H36" s="268"/>
      <c r="I36" s="268"/>
      <c r="J36" s="268"/>
      <c r="K36" s="269"/>
      <c r="L36" s="123">
        <f t="shared" si="3"/>
        <v>0</v>
      </c>
      <c r="M36" s="123">
        <f t="shared" si="3"/>
        <v>0</v>
      </c>
      <c r="N36" s="123">
        <f t="shared" si="3"/>
        <v>0</v>
      </c>
      <c r="O36" s="123">
        <f t="shared" si="3"/>
        <v>0</v>
      </c>
      <c r="P36" s="123">
        <f t="shared" si="3"/>
        <v>0</v>
      </c>
      <c r="Q36" s="124">
        <f>SUM(L36:P36)</f>
        <v>0</v>
      </c>
    </row>
    <row r="37" spans="1:17" s="111" customFormat="1" ht="13.5">
      <c r="A37" s="252" t="s">
        <v>86</v>
      </c>
      <c r="B37" s="253"/>
      <c r="C37" s="253"/>
      <c r="D37" s="253"/>
      <c r="E37" s="253"/>
      <c r="F37" s="253"/>
      <c r="G37" s="253"/>
      <c r="H37" s="253"/>
      <c r="I37" s="253"/>
      <c r="J37" s="253"/>
      <c r="K37" s="253"/>
      <c r="L37" s="253"/>
      <c r="M37" s="253"/>
      <c r="N37" s="253"/>
      <c r="O37" s="253"/>
      <c r="P37" s="253"/>
      <c r="Q37" s="254"/>
    </row>
    <row r="38" spans="1:17" s="111" customFormat="1" ht="13.5">
      <c r="A38" s="7"/>
      <c r="B38" s="8"/>
      <c r="C38" s="28" t="s">
        <v>27</v>
      </c>
      <c r="D38" s="181" t="s">
        <v>19</v>
      </c>
      <c r="E38" s="9"/>
      <c r="F38" s="10">
        <v>0</v>
      </c>
      <c r="G38" s="29">
        <f>G39*12</f>
        <v>0</v>
      </c>
      <c r="H38" s="29">
        <f>H39*12</f>
        <v>0</v>
      </c>
      <c r="I38" s="29">
        <f>I39*12</f>
        <v>0</v>
      </c>
      <c r="J38" s="29">
        <f>J39*12</f>
        <v>0</v>
      </c>
      <c r="K38" s="29">
        <f>K39*12</f>
        <v>0</v>
      </c>
      <c r="L38" s="139">
        <f>ROUND(IF($P$4&gt;0,(F38*G39),0),0)</f>
        <v>0</v>
      </c>
      <c r="M38" s="139">
        <f>ROUND(IF($P$4&gt;1,((F38*(1+'DATA SHEET'!$F$14))*H39),0),0)</f>
        <v>0</v>
      </c>
      <c r="N38" s="139">
        <f>ROUND(IF($P$4&gt;2,(((F38*(1+'DATA SHEET'!$F$14)*(1+'DATA SHEET'!$F$14)))*I39),0),0)</f>
        <v>0</v>
      </c>
      <c r="O38" s="139">
        <f>ROUND(IF($P$4&gt;3,(((F38*(1+'DATA SHEET'!$F$14)*(1+'DATA SHEET'!$F$14)*(1+'DATA SHEET'!$F$14)))*J39),0),0)</f>
        <v>0</v>
      </c>
      <c r="P38" s="139">
        <f>ROUND(IF($P$4=5,(((F38*(1+'DATA SHEET'!$F$14)*(1+'DATA SHEET'!$F$14)*(1+'DATA SHEET'!$F$14)*(1+'DATA SHEET'!$F$14)))*K39),0),0)</f>
        <v>0</v>
      </c>
      <c r="Q38" s="140">
        <f t="shared" si="2"/>
        <v>0</v>
      </c>
    </row>
    <row r="39" spans="1:17" s="111" customFormat="1" ht="13.5">
      <c r="A39" s="141"/>
      <c r="B39" s="142"/>
      <c r="C39" s="28"/>
      <c r="D39" s="28"/>
      <c r="E39" s="143"/>
      <c r="F39" s="144"/>
      <c r="G39" s="21">
        <v>0</v>
      </c>
      <c r="H39" s="21">
        <v>0</v>
      </c>
      <c r="I39" s="21">
        <v>0</v>
      </c>
      <c r="J39" s="21">
        <v>0</v>
      </c>
      <c r="K39" s="21">
        <v>0</v>
      </c>
      <c r="L39" s="139">
        <f>ROUND(L38*'DATA SHEET'!$F$10,0)</f>
        <v>0</v>
      </c>
      <c r="M39" s="139">
        <f>ROUND(M38*'DATA SHEET'!$F$10,0)</f>
        <v>0</v>
      </c>
      <c r="N39" s="139">
        <f>ROUND(N38*'DATA SHEET'!$F$10,0)</f>
        <v>0</v>
      </c>
      <c r="O39" s="139">
        <f>ROUND(O38*'DATA SHEET'!$F$10,0)</f>
        <v>0</v>
      </c>
      <c r="P39" s="139">
        <f>ROUND(P38*'DATA SHEET'!$F$10,0)</f>
        <v>0</v>
      </c>
      <c r="Q39" s="140">
        <f>SUM(L39:P39)</f>
        <v>0</v>
      </c>
    </row>
    <row r="40" spans="1:17" s="111" customFormat="1" ht="13.5">
      <c r="A40" s="7"/>
      <c r="B40" s="8"/>
      <c r="C40" s="28" t="s">
        <v>27</v>
      </c>
      <c r="D40" s="181" t="s">
        <v>19</v>
      </c>
      <c r="E40" s="9"/>
      <c r="F40" s="10">
        <v>0</v>
      </c>
      <c r="G40" s="29">
        <f>G41*12</f>
        <v>0</v>
      </c>
      <c r="H40" s="29">
        <f>H41*12</f>
        <v>0</v>
      </c>
      <c r="I40" s="29">
        <f>I41*12</f>
        <v>0</v>
      </c>
      <c r="J40" s="29">
        <f>J41*12</f>
        <v>0</v>
      </c>
      <c r="K40" s="29">
        <f>K41*12</f>
        <v>0</v>
      </c>
      <c r="L40" s="139">
        <f>ROUND(IF($P$4&gt;0,(F40*G41),0),0)</f>
        <v>0</v>
      </c>
      <c r="M40" s="139">
        <f>ROUND(IF($P$4&gt;1,((F40*(1+'DATA SHEET'!$F$14))*H41),0),0)</f>
        <v>0</v>
      </c>
      <c r="N40" s="139">
        <f>ROUND(IF($P$4&gt;2,(((F40*(1+'DATA SHEET'!$F$14)*(1+'DATA SHEET'!$F$14)))*I41),0),0)</f>
        <v>0</v>
      </c>
      <c r="O40" s="139">
        <f>ROUND(IF($P$4&gt;3,(((F40*(1+'DATA SHEET'!$F$14)*(1+'DATA SHEET'!$F$14)*(1+'DATA SHEET'!$F$14)))*J41),0),0)</f>
        <v>0</v>
      </c>
      <c r="P40" s="139">
        <f>ROUND(IF($P$4=5,(((F40*(1+'DATA SHEET'!$F$14)*(1+'DATA SHEET'!$F$14)*(1+'DATA SHEET'!$F$14)*(1+'DATA SHEET'!$F$14)))*K41),0),0)</f>
        <v>0</v>
      </c>
      <c r="Q40" s="140">
        <f t="shared" si="2"/>
        <v>0</v>
      </c>
    </row>
    <row r="41" spans="1:17" s="111" customFormat="1" ht="13.5">
      <c r="A41" s="141"/>
      <c r="B41" s="142"/>
      <c r="C41" s="28"/>
      <c r="D41" s="28"/>
      <c r="E41" s="143"/>
      <c r="F41" s="144"/>
      <c r="G41" s="21">
        <v>0</v>
      </c>
      <c r="H41" s="21">
        <v>0</v>
      </c>
      <c r="I41" s="21">
        <v>0</v>
      </c>
      <c r="J41" s="21">
        <v>0</v>
      </c>
      <c r="K41" s="21">
        <v>0</v>
      </c>
      <c r="L41" s="139">
        <f>ROUND(L40*'DATA SHEET'!$F$10,0)</f>
        <v>0</v>
      </c>
      <c r="M41" s="139">
        <f>ROUND(M40*'DATA SHEET'!$F$10,0)</f>
        <v>0</v>
      </c>
      <c r="N41" s="139">
        <f>ROUND(N40*'DATA SHEET'!$F$10,0)</f>
        <v>0</v>
      </c>
      <c r="O41" s="139">
        <f>ROUND(O40*'DATA SHEET'!$F$10,0)</f>
        <v>0</v>
      </c>
      <c r="P41" s="139">
        <f>ROUND(P40*'DATA SHEET'!$F$10,0)</f>
        <v>0</v>
      </c>
      <c r="Q41" s="140"/>
    </row>
    <row r="42" spans="1:17" s="111" customFormat="1" ht="13.5">
      <c r="A42" s="7"/>
      <c r="B42" s="142" t="s">
        <v>12</v>
      </c>
      <c r="C42" s="28"/>
      <c r="D42" s="28" t="s">
        <v>19</v>
      </c>
      <c r="E42" s="143"/>
      <c r="F42" s="145">
        <f>+'DATA SHEET'!H32</f>
        <v>28000</v>
      </c>
      <c r="G42" s="29">
        <f>G43*12</f>
        <v>0</v>
      </c>
      <c r="H42" s="29">
        <f>H43*12</f>
        <v>0</v>
      </c>
      <c r="I42" s="29">
        <f>I43*12</f>
        <v>0</v>
      </c>
      <c r="J42" s="29">
        <f>J43*12</f>
        <v>0</v>
      </c>
      <c r="K42" s="29">
        <f>K43*12</f>
        <v>0</v>
      </c>
      <c r="L42" s="144">
        <f>ROUND(IF($P$4&gt;0,(F42*G43),0),0)</f>
        <v>0</v>
      </c>
      <c r="M42" s="144">
        <f>ROUND(IF($P$4&gt;1,((F42*(1+'DATA SHEET'!$F$14))*H43),0),0)</f>
        <v>0</v>
      </c>
      <c r="N42" s="144">
        <f>ROUND(IF($P$4&gt;2,(((F42*(1+'DATA SHEET'!$F$14)*(1+'DATA SHEET'!$F$14)))*I43),0),0)</f>
        <v>0</v>
      </c>
      <c r="O42" s="144">
        <f>ROUND(IF($P$4&gt;3,(((F42*(1+'DATA SHEET'!$F$14)*(1+'DATA SHEET'!$F$14)*(1+'DATA SHEET'!$F$14)))*J43),0),0)</f>
        <v>0</v>
      </c>
      <c r="P42" s="144">
        <f>ROUND(IF($P$4=5,(((F42*(1+'DATA SHEET'!$F$14)*(1+'DATA SHEET'!$F$14)*(1+'DATA SHEET'!$F$14)*(1+'DATA SHEET'!$F$14)))*K43),0),0)</f>
        <v>0</v>
      </c>
      <c r="Q42" s="140">
        <f t="shared" si="2"/>
        <v>0</v>
      </c>
    </row>
    <row r="43" spans="1:17" s="111" customFormat="1" ht="13.5">
      <c r="A43" s="141"/>
      <c r="B43" s="142"/>
      <c r="C43" s="28"/>
      <c r="D43" s="28"/>
      <c r="E43" s="143"/>
      <c r="F43" s="144"/>
      <c r="G43" s="21">
        <v>0</v>
      </c>
      <c r="H43" s="21">
        <v>0</v>
      </c>
      <c r="I43" s="21">
        <v>0</v>
      </c>
      <c r="J43" s="21">
        <v>0</v>
      </c>
      <c r="K43" s="21">
        <v>0</v>
      </c>
      <c r="L43" s="144">
        <f>ROUND(IF(L42&gt;0,G43*'DATA SHEET'!$H$33,0),0)</f>
        <v>0</v>
      </c>
      <c r="M43" s="144">
        <f>ROUND(IF(M42&gt;0,(('DATA SHEET'!$H$33*(1+'DATA SHEET'!$F$14))*H43),0),0)</f>
        <v>0</v>
      </c>
      <c r="N43" s="144">
        <f>ROUND(IF(N42&gt;0,(('DATA SHEET'!$H$33*(1+'DATA SHEET'!$F$14))*(1+'DATA SHEET'!$F$14)*I43),0),0)</f>
        <v>0</v>
      </c>
      <c r="O43" s="144">
        <f>ROUND(IF(O42&gt;0,(('DATA SHEET'!$H$33*(1+'DATA SHEET'!$F$14))*(1+'DATA SHEET'!$F$14)*(1+'DATA SHEET'!$F$14)*J43),0),0)</f>
        <v>0</v>
      </c>
      <c r="P43" s="144">
        <f>ROUND(IF(P42&gt;0,(('DATA SHEET'!$H$33*(1+'DATA SHEET'!$F$14))*(1+'DATA SHEET'!$F$14)*(1+'DATA SHEET'!$F$14)*(1+'DATA SHEET'!$F$14)*K43),0),0)</f>
        <v>0</v>
      </c>
      <c r="Q43" s="140"/>
    </row>
    <row r="44" spans="1:17" s="146" customFormat="1" ht="13.5">
      <c r="A44" s="7"/>
      <c r="B44" s="142" t="s">
        <v>12</v>
      </c>
      <c r="C44" s="28"/>
      <c r="D44" s="28" t="s">
        <v>19</v>
      </c>
      <c r="E44" s="143"/>
      <c r="F44" s="145">
        <f>+'DATA SHEET'!H32</f>
        <v>28000</v>
      </c>
      <c r="G44" s="29">
        <f>G45*12</f>
        <v>0</v>
      </c>
      <c r="H44" s="29">
        <f>H45*12</f>
        <v>0</v>
      </c>
      <c r="I44" s="29">
        <f>I45*12</f>
        <v>0</v>
      </c>
      <c r="J44" s="29">
        <f>J45*12</f>
        <v>0</v>
      </c>
      <c r="K44" s="29">
        <f>K45*12</f>
        <v>0</v>
      </c>
      <c r="L44" s="144">
        <f>ROUND(IF($P$4&gt;0,(F44*G45),0),0)</f>
        <v>0</v>
      </c>
      <c r="M44" s="144">
        <f>ROUND(IF($P$4&gt;1,((F44*(1+'DATA SHEET'!$F$14))*H45),0),0)</f>
        <v>0</v>
      </c>
      <c r="N44" s="144">
        <f>ROUND(IF($P$4&gt;2,(((F44*(1+'DATA SHEET'!$F$14)*(1+'DATA SHEET'!$F$14)))*I45),0),0)</f>
        <v>0</v>
      </c>
      <c r="O44" s="144">
        <f>ROUND(IF($P$4&gt;3,(((F44*(1+'DATA SHEET'!$F$14)*(1+'DATA SHEET'!$F$14)*(1+'DATA SHEET'!$F$14)))*J45),0),0)</f>
        <v>0</v>
      </c>
      <c r="P44" s="144">
        <f>ROUND(IF($P$4=5,(((F44*(1+'DATA SHEET'!$F$14)*(1+'DATA SHEET'!$F$14)*(1+'DATA SHEET'!$F$14)*(1+'DATA SHEET'!$F$14)))*K45),0),0)</f>
        <v>0</v>
      </c>
      <c r="Q44" s="140">
        <f t="shared" si="2"/>
        <v>0</v>
      </c>
    </row>
    <row r="45" spans="1:17" s="146" customFormat="1" ht="13.5">
      <c r="A45" s="147"/>
      <c r="B45" s="148"/>
      <c r="C45" s="30"/>
      <c r="D45" s="30"/>
      <c r="E45" s="149"/>
      <c r="F45" s="150"/>
      <c r="G45" s="36">
        <v>0</v>
      </c>
      <c r="H45" s="36">
        <v>0</v>
      </c>
      <c r="I45" s="36">
        <v>0</v>
      </c>
      <c r="J45" s="36">
        <v>0</v>
      </c>
      <c r="K45" s="36">
        <v>0</v>
      </c>
      <c r="L45" s="150">
        <f>ROUND(IF(L44&gt;0,G45*'DATA SHEET'!$H$33,0),0)</f>
        <v>0</v>
      </c>
      <c r="M45" s="150">
        <f>ROUND(IF(M44&gt;0,(('DATA SHEET'!$H$33*(1+'DATA SHEET'!$F$14))*H45),0),0)</f>
        <v>0</v>
      </c>
      <c r="N45" s="150">
        <f>ROUND(IF(N44&gt;0,(('DATA SHEET'!$H$33*(1+'DATA SHEET'!$F$14))*(1+'DATA SHEET'!$F$14)*I45),0),0)</f>
        <v>0</v>
      </c>
      <c r="O45" s="150">
        <f>ROUND(IF(O44&gt;0,(('DATA SHEET'!$H$33*(1+'DATA SHEET'!$F$14))*(1+'DATA SHEET'!$F$14)*(1+'DATA SHEET'!$F$14)*J45),0),0)</f>
        <v>0</v>
      </c>
      <c r="P45" s="150">
        <f>ROUND(IF(P44&gt;0,(('DATA SHEET'!$H$33*(1+'DATA SHEET'!$F$14))*(1+'DATA SHEET'!$F$14)*(1+'DATA SHEET'!$F$14)*(1+'DATA SHEET'!$F$14)*K45),0),0)</f>
        <v>0</v>
      </c>
      <c r="Q45" s="151"/>
    </row>
    <row r="46" spans="1:17" s="146" customFormat="1" ht="13.5">
      <c r="A46" s="242" t="s">
        <v>103</v>
      </c>
      <c r="B46" s="243"/>
      <c r="C46" s="22"/>
      <c r="D46" s="22"/>
      <c r="E46" s="112"/>
      <c r="F46" s="115"/>
      <c r="G46" s="35">
        <f>G47*12</f>
        <v>0</v>
      </c>
      <c r="H46" s="35">
        <f>H47*12</f>
        <v>0</v>
      </c>
      <c r="I46" s="35">
        <f>I47*12</f>
        <v>0</v>
      </c>
      <c r="J46" s="35">
        <f>J47*12</f>
        <v>0</v>
      </c>
      <c r="K46" s="35">
        <f>K47*12</f>
        <v>0</v>
      </c>
      <c r="L46" s="135">
        <f>+'ADD"L Personnel'!L42</f>
        <v>0</v>
      </c>
      <c r="M46" s="135">
        <f>+'ADD"L Personnel'!M42</f>
        <v>0</v>
      </c>
      <c r="N46" s="135">
        <f>+'ADD"L Personnel'!N42</f>
        <v>0</v>
      </c>
      <c r="O46" s="135">
        <f>+'ADD"L Personnel'!O42</f>
        <v>0</v>
      </c>
      <c r="P46" s="135">
        <f>+'ADD"L Personnel'!P42</f>
        <v>0</v>
      </c>
      <c r="Q46" s="136">
        <f>SUM(L46:P46)</f>
        <v>0</v>
      </c>
    </row>
    <row r="47" spans="1:17" s="146" customFormat="1" ht="13.5">
      <c r="A47" s="244" t="s">
        <v>105</v>
      </c>
      <c r="B47" s="245"/>
      <c r="C47" s="245"/>
      <c r="D47" s="245"/>
      <c r="E47" s="245"/>
      <c r="F47" s="246"/>
      <c r="G47" s="118">
        <v>0</v>
      </c>
      <c r="H47" s="118">
        <v>0</v>
      </c>
      <c r="I47" s="118">
        <v>0</v>
      </c>
      <c r="J47" s="118">
        <v>0</v>
      </c>
      <c r="K47" s="118">
        <v>0</v>
      </c>
      <c r="L47" s="137">
        <f>+'ADD"L Personnel'!L43</f>
        <v>0</v>
      </c>
      <c r="M47" s="137">
        <f>+'ADD"L Personnel'!M43</f>
        <v>0</v>
      </c>
      <c r="N47" s="137">
        <f>+'ADD"L Personnel'!N43</f>
        <v>0</v>
      </c>
      <c r="O47" s="137">
        <f>+'ADD"L Personnel'!O43</f>
        <v>0</v>
      </c>
      <c r="P47" s="137">
        <f>+'ADD"L Personnel'!P43</f>
        <v>0</v>
      </c>
      <c r="Q47" s="138">
        <f>SUM(L47:P47)</f>
        <v>0</v>
      </c>
    </row>
    <row r="48" spans="1:17" s="146" customFormat="1" ht="13.5">
      <c r="A48" s="228" t="s">
        <v>92</v>
      </c>
      <c r="B48" s="229"/>
      <c r="C48" s="229"/>
      <c r="D48" s="229"/>
      <c r="E48" s="229"/>
      <c r="F48" s="229"/>
      <c r="G48" s="229"/>
      <c r="H48" s="229"/>
      <c r="I48" s="229"/>
      <c r="J48" s="229"/>
      <c r="K48" s="229"/>
      <c r="L48" s="152">
        <f aca="true" t="shared" si="4" ref="L48:Q48">SUM(L23:L44)</f>
        <v>0</v>
      </c>
      <c r="M48" s="102">
        <f t="shared" si="4"/>
        <v>0</v>
      </c>
      <c r="N48" s="102">
        <f t="shared" si="4"/>
        <v>0</v>
      </c>
      <c r="O48" s="102">
        <f t="shared" si="4"/>
        <v>0</v>
      </c>
      <c r="P48" s="102">
        <f t="shared" si="4"/>
        <v>0</v>
      </c>
      <c r="Q48" s="153">
        <f t="shared" si="4"/>
        <v>0</v>
      </c>
    </row>
    <row r="49" spans="1:17" s="88" customFormat="1" ht="13.5" customHeight="1">
      <c r="A49" s="267" t="s">
        <v>93</v>
      </c>
      <c r="B49" s="268"/>
      <c r="C49" s="268"/>
      <c r="D49" s="268"/>
      <c r="E49" s="268"/>
      <c r="F49" s="268"/>
      <c r="G49" s="268"/>
      <c r="H49" s="268"/>
      <c r="I49" s="268"/>
      <c r="J49" s="268"/>
      <c r="K49" s="268"/>
      <c r="L49" s="154">
        <f aca="true" t="shared" si="5" ref="L49:Q49">+L20+L48</f>
        <v>0</v>
      </c>
      <c r="M49" s="155">
        <f t="shared" si="5"/>
        <v>0</v>
      </c>
      <c r="N49" s="155">
        <f t="shared" si="5"/>
        <v>0</v>
      </c>
      <c r="O49" s="155">
        <f t="shared" si="5"/>
        <v>0</v>
      </c>
      <c r="P49" s="155">
        <f t="shared" si="5"/>
        <v>0</v>
      </c>
      <c r="Q49" s="156">
        <f t="shared" si="5"/>
        <v>0</v>
      </c>
    </row>
    <row r="50" spans="1:17" s="94" customFormat="1" ht="13.5">
      <c r="A50" s="257" t="s">
        <v>98</v>
      </c>
      <c r="B50" s="258"/>
      <c r="C50" s="258"/>
      <c r="D50" s="258"/>
      <c r="E50" s="258"/>
      <c r="F50" s="258"/>
      <c r="G50" s="258"/>
      <c r="H50" s="258"/>
      <c r="I50" s="258"/>
      <c r="J50" s="258"/>
      <c r="K50" s="259"/>
      <c r="L50" s="157">
        <f aca="true" t="shared" si="6" ref="L50:P51">+L20+L35+L48</f>
        <v>0</v>
      </c>
      <c r="M50" s="158">
        <f t="shared" si="6"/>
        <v>0</v>
      </c>
      <c r="N50" s="158">
        <f t="shared" si="6"/>
        <v>0</v>
      </c>
      <c r="O50" s="158">
        <f t="shared" si="6"/>
        <v>0</v>
      </c>
      <c r="P50" s="158">
        <f t="shared" si="6"/>
        <v>0</v>
      </c>
      <c r="Q50" s="159">
        <f>SUM(L50:P50)</f>
        <v>0</v>
      </c>
    </row>
    <row r="51" spans="1:17" s="94" customFormat="1" ht="13.5">
      <c r="A51" s="51" t="s">
        <v>99</v>
      </c>
      <c r="B51" s="240"/>
      <c r="C51" s="240"/>
      <c r="D51" s="240"/>
      <c r="E51" s="240"/>
      <c r="F51" s="240"/>
      <c r="G51" s="240"/>
      <c r="H51" s="240"/>
      <c r="I51" s="240"/>
      <c r="J51" s="240"/>
      <c r="K51" s="241"/>
      <c r="L51" s="160">
        <f t="shared" si="6"/>
        <v>0</v>
      </c>
      <c r="M51" s="161">
        <f t="shared" si="6"/>
        <v>0</v>
      </c>
      <c r="N51" s="161">
        <f t="shared" si="6"/>
        <v>0</v>
      </c>
      <c r="O51" s="161">
        <f t="shared" si="6"/>
        <v>0</v>
      </c>
      <c r="P51" s="161">
        <f t="shared" si="6"/>
        <v>0</v>
      </c>
      <c r="Q51" s="162">
        <f>SUM(L51:P51)</f>
        <v>0</v>
      </c>
    </row>
    <row r="52" spans="1:17" s="94" customFormat="1" ht="12.75" customHeight="1">
      <c r="A52" s="309" t="s">
        <v>11</v>
      </c>
      <c r="B52" s="310"/>
      <c r="C52" s="319"/>
      <c r="D52" s="320"/>
      <c r="E52" s="321"/>
      <c r="F52" s="44">
        <v>0</v>
      </c>
      <c r="G52" s="163"/>
      <c r="H52" s="322"/>
      <c r="I52" s="320"/>
      <c r="J52" s="321"/>
      <c r="K52" s="44">
        <v>0</v>
      </c>
      <c r="L52" s="299">
        <f>+F52+F53+K52+K53</f>
        <v>0</v>
      </c>
      <c r="M52" s="247">
        <f>ROUND(L52*(1+'DATA SHEET'!$F$15),0)</f>
        <v>0</v>
      </c>
      <c r="N52" s="247">
        <f>ROUND(M52*(1+'DATA SHEET'!$F$15),0)</f>
        <v>0</v>
      </c>
      <c r="O52" s="247">
        <f>ROUND(N52*(1+'DATA SHEET'!$F$15),0)</f>
        <v>0</v>
      </c>
      <c r="P52" s="247">
        <f>ROUND(O52*(1+'DATA SHEET'!$F$15),0)</f>
        <v>0</v>
      </c>
      <c r="Q52" s="328">
        <f>SUM(L52:P52)</f>
        <v>0</v>
      </c>
    </row>
    <row r="53" spans="1:17" s="94" customFormat="1" ht="12.75" customHeight="1">
      <c r="A53" s="311"/>
      <c r="B53" s="312"/>
      <c r="C53" s="319"/>
      <c r="D53" s="320"/>
      <c r="E53" s="321"/>
      <c r="F53" s="45">
        <v>0</v>
      </c>
      <c r="G53" s="164"/>
      <c r="H53" s="322"/>
      <c r="I53" s="320"/>
      <c r="J53" s="321"/>
      <c r="K53" s="45">
        <v>0</v>
      </c>
      <c r="L53" s="300"/>
      <c r="M53" s="248"/>
      <c r="N53" s="248"/>
      <c r="O53" s="248"/>
      <c r="P53" s="248"/>
      <c r="Q53" s="330"/>
    </row>
    <row r="54" spans="1:17" s="94" customFormat="1" ht="12.75" customHeight="1">
      <c r="A54" s="309" t="s">
        <v>28</v>
      </c>
      <c r="B54" s="310"/>
      <c r="C54" s="323"/>
      <c r="D54" s="324"/>
      <c r="E54" s="325"/>
      <c r="F54" s="46">
        <v>0</v>
      </c>
      <c r="G54" s="165"/>
      <c r="H54" s="331"/>
      <c r="I54" s="324"/>
      <c r="J54" s="325"/>
      <c r="K54" s="46">
        <v>0</v>
      </c>
      <c r="L54" s="237">
        <f>+K54+K55+K56+K57+F54+F55+F56+F57</f>
        <v>0</v>
      </c>
      <c r="M54" s="249">
        <f>ROUND(L54*(1+'DATA SHEET'!$F$15),0)</f>
        <v>0</v>
      </c>
      <c r="N54" s="249">
        <f>ROUND(M54*(1+'DATA SHEET'!$F$15),0)</f>
        <v>0</v>
      </c>
      <c r="O54" s="249">
        <f>ROUND(N54*(1+'DATA SHEET'!$F$15),0)</f>
        <v>0</v>
      </c>
      <c r="P54" s="249">
        <f>ROUND(O54*(1+'DATA SHEET'!$F$15),0)</f>
        <v>0</v>
      </c>
      <c r="Q54" s="328">
        <f>SUM(L54:P54)</f>
        <v>0</v>
      </c>
    </row>
    <row r="55" spans="1:17" s="94" customFormat="1" ht="12.75" customHeight="1">
      <c r="A55" s="326"/>
      <c r="B55" s="327"/>
      <c r="C55" s="323"/>
      <c r="D55" s="324"/>
      <c r="E55" s="325"/>
      <c r="F55" s="46">
        <v>0</v>
      </c>
      <c r="G55" s="165"/>
      <c r="H55" s="331"/>
      <c r="I55" s="324"/>
      <c r="J55" s="325"/>
      <c r="K55" s="46">
        <v>0</v>
      </c>
      <c r="L55" s="260"/>
      <c r="M55" s="250"/>
      <c r="N55" s="250"/>
      <c r="O55" s="250"/>
      <c r="P55" s="250"/>
      <c r="Q55" s="329"/>
    </row>
    <row r="56" spans="1:17" s="94" customFormat="1" ht="12.75" customHeight="1">
      <c r="A56" s="326"/>
      <c r="B56" s="327"/>
      <c r="C56" s="323"/>
      <c r="D56" s="324"/>
      <c r="E56" s="325"/>
      <c r="F56" s="46">
        <v>0</v>
      </c>
      <c r="G56" s="165"/>
      <c r="H56" s="331"/>
      <c r="I56" s="324"/>
      <c r="J56" s="325"/>
      <c r="K56" s="46">
        <v>0</v>
      </c>
      <c r="L56" s="260"/>
      <c r="M56" s="250"/>
      <c r="N56" s="250"/>
      <c r="O56" s="250"/>
      <c r="P56" s="250"/>
      <c r="Q56" s="329"/>
    </row>
    <row r="57" spans="1:17" s="94" customFormat="1" ht="12.75" customHeight="1">
      <c r="A57" s="311"/>
      <c r="B57" s="312"/>
      <c r="C57" s="323"/>
      <c r="D57" s="324"/>
      <c r="E57" s="325"/>
      <c r="F57" s="47">
        <v>0</v>
      </c>
      <c r="G57" s="164"/>
      <c r="H57" s="331"/>
      <c r="I57" s="324"/>
      <c r="J57" s="325"/>
      <c r="K57" s="47">
        <v>0</v>
      </c>
      <c r="L57" s="238"/>
      <c r="M57" s="251"/>
      <c r="N57" s="251"/>
      <c r="O57" s="251"/>
      <c r="P57" s="251"/>
      <c r="Q57" s="330"/>
    </row>
    <row r="58" spans="1:17" s="94" customFormat="1" ht="12.75" customHeight="1">
      <c r="A58" s="309" t="s">
        <v>31</v>
      </c>
      <c r="B58" s="310"/>
      <c r="C58" s="319"/>
      <c r="D58" s="320"/>
      <c r="E58" s="321"/>
      <c r="F58" s="44">
        <v>0</v>
      </c>
      <c r="G58" s="165"/>
      <c r="H58" s="322"/>
      <c r="I58" s="320"/>
      <c r="J58" s="321"/>
      <c r="K58" s="44">
        <v>0</v>
      </c>
      <c r="L58" s="299">
        <f>+F58+K58+K59+F59</f>
        <v>0</v>
      </c>
      <c r="M58" s="247">
        <f>ROUND(L58*(1+'DATA SHEET'!$F$15),0)</f>
        <v>0</v>
      </c>
      <c r="N58" s="247">
        <f>ROUND(M58*(1+'DATA SHEET'!$F$15),0)</f>
        <v>0</v>
      </c>
      <c r="O58" s="247">
        <f>ROUND(N58*(1+'DATA SHEET'!$F$15),0)</f>
        <v>0</v>
      </c>
      <c r="P58" s="247">
        <f>ROUND(O58*(1+'DATA SHEET'!$F$15),0)</f>
        <v>0</v>
      </c>
      <c r="Q58" s="328">
        <f>SUM(L58:P58)</f>
        <v>0</v>
      </c>
    </row>
    <row r="59" spans="1:17" s="94" customFormat="1" ht="12.75" customHeight="1">
      <c r="A59" s="311"/>
      <c r="B59" s="312"/>
      <c r="C59" s="319"/>
      <c r="D59" s="320"/>
      <c r="E59" s="321"/>
      <c r="F59" s="45">
        <v>0</v>
      </c>
      <c r="G59" s="164"/>
      <c r="H59" s="322"/>
      <c r="I59" s="320"/>
      <c r="J59" s="321"/>
      <c r="K59" s="45">
        <v>0</v>
      </c>
      <c r="L59" s="300"/>
      <c r="M59" s="248"/>
      <c r="N59" s="248"/>
      <c r="O59" s="248"/>
      <c r="P59" s="248"/>
      <c r="Q59" s="330"/>
    </row>
    <row r="60" spans="1:17" s="94" customFormat="1" ht="12.75" customHeight="1">
      <c r="A60" s="309" t="s">
        <v>106</v>
      </c>
      <c r="B60" s="310"/>
      <c r="C60" s="323"/>
      <c r="D60" s="324"/>
      <c r="E60" s="325"/>
      <c r="F60" s="46">
        <v>0</v>
      </c>
      <c r="G60" s="165"/>
      <c r="H60" s="331"/>
      <c r="I60" s="324"/>
      <c r="J60" s="325"/>
      <c r="K60" s="46">
        <v>0</v>
      </c>
      <c r="L60" s="237">
        <f>+K60+K61+F60+F61</f>
        <v>0</v>
      </c>
      <c r="M60" s="249">
        <f>ROUND(L60*(1+'DATA SHEET'!$F$15),0)</f>
        <v>0</v>
      </c>
      <c r="N60" s="249">
        <f>ROUND(M60*(1+'DATA SHEET'!$F$15),0)</f>
        <v>0</v>
      </c>
      <c r="O60" s="249">
        <f>ROUND(N60*(1+'DATA SHEET'!$F$15),0)</f>
        <v>0</v>
      </c>
      <c r="P60" s="249">
        <f>ROUND(O60*(1+'DATA SHEET'!$F$15),0)</f>
        <v>0</v>
      </c>
      <c r="Q60" s="328">
        <f>SUM(L60:P60)</f>
        <v>0</v>
      </c>
    </row>
    <row r="61" spans="1:17" s="94" customFormat="1" ht="12.75" customHeight="1">
      <c r="A61" s="311"/>
      <c r="B61" s="312"/>
      <c r="C61" s="323"/>
      <c r="D61" s="324"/>
      <c r="E61" s="325"/>
      <c r="F61" s="47">
        <v>0</v>
      </c>
      <c r="G61" s="164"/>
      <c r="H61" s="331"/>
      <c r="I61" s="324"/>
      <c r="J61" s="325"/>
      <c r="K61" s="47">
        <v>0</v>
      </c>
      <c r="L61" s="238"/>
      <c r="M61" s="251"/>
      <c r="N61" s="251"/>
      <c r="O61" s="251"/>
      <c r="P61" s="251"/>
      <c r="Q61" s="330"/>
    </row>
    <row r="62" spans="1:17" s="94" customFormat="1" ht="12.75" customHeight="1">
      <c r="A62" s="309" t="s">
        <v>30</v>
      </c>
      <c r="B62" s="310"/>
      <c r="C62" s="319"/>
      <c r="D62" s="320"/>
      <c r="E62" s="321"/>
      <c r="F62" s="44">
        <v>0</v>
      </c>
      <c r="G62" s="165"/>
      <c r="H62" s="322"/>
      <c r="I62" s="320"/>
      <c r="J62" s="321"/>
      <c r="K62" s="44">
        <v>0</v>
      </c>
      <c r="L62" s="299">
        <f>+K62+K63+F62+F63</f>
        <v>0</v>
      </c>
      <c r="M62" s="247">
        <f>ROUND(L62*(1+'DATA SHEET'!$F$15),0)</f>
        <v>0</v>
      </c>
      <c r="N62" s="247">
        <f>ROUND(M62*(1+'DATA SHEET'!$F$15),0)</f>
        <v>0</v>
      </c>
      <c r="O62" s="247">
        <f>ROUND(N62*(1+'DATA SHEET'!$F$15),0)</f>
        <v>0</v>
      </c>
      <c r="P62" s="247">
        <f>ROUND(O62*(1+'DATA SHEET'!$F$15),0)</f>
        <v>0</v>
      </c>
      <c r="Q62" s="328">
        <f>SUM(L62:P62)</f>
        <v>0</v>
      </c>
    </row>
    <row r="63" spans="1:17" s="94" customFormat="1" ht="12.75" customHeight="1">
      <c r="A63" s="311"/>
      <c r="B63" s="312"/>
      <c r="C63" s="319"/>
      <c r="D63" s="320"/>
      <c r="E63" s="321"/>
      <c r="F63" s="45">
        <v>0</v>
      </c>
      <c r="G63" s="164"/>
      <c r="H63" s="322"/>
      <c r="I63" s="320"/>
      <c r="J63" s="321"/>
      <c r="K63" s="45">
        <v>0</v>
      </c>
      <c r="L63" s="300"/>
      <c r="M63" s="248"/>
      <c r="N63" s="248"/>
      <c r="O63" s="248"/>
      <c r="P63" s="248"/>
      <c r="Q63" s="330"/>
    </row>
    <row r="64" spans="1:17" s="94" customFormat="1" ht="12.75" customHeight="1">
      <c r="A64" s="309" t="s">
        <v>32</v>
      </c>
      <c r="B64" s="310"/>
      <c r="C64" s="323"/>
      <c r="D64" s="324"/>
      <c r="E64" s="325"/>
      <c r="F64" s="46">
        <v>0</v>
      </c>
      <c r="G64" s="165"/>
      <c r="H64" s="332"/>
      <c r="I64" s="333"/>
      <c r="J64" s="334"/>
      <c r="K64" s="46">
        <v>0</v>
      </c>
      <c r="L64" s="237">
        <f>+K64+K65+F64+F65</f>
        <v>0</v>
      </c>
      <c r="M64" s="249">
        <f>ROUND(L64*(1+'DATA SHEET'!$F$15),0)</f>
        <v>0</v>
      </c>
      <c r="N64" s="249">
        <f>ROUND(M64*(1+'DATA SHEET'!$F$15),0)</f>
        <v>0</v>
      </c>
      <c r="O64" s="249">
        <f>ROUND(N64*(1+'DATA SHEET'!$F$15),0)</f>
        <v>0</v>
      </c>
      <c r="P64" s="249">
        <f>ROUND(O64*(1+'DATA SHEET'!$F$15),0)</f>
        <v>0</v>
      </c>
      <c r="Q64" s="328">
        <f>SUM(L64:P64)</f>
        <v>0</v>
      </c>
    </row>
    <row r="65" spans="1:17" s="94" customFormat="1" ht="12.75" customHeight="1">
      <c r="A65" s="311"/>
      <c r="B65" s="312"/>
      <c r="C65" s="323"/>
      <c r="D65" s="324"/>
      <c r="E65" s="325"/>
      <c r="F65" s="47">
        <v>0</v>
      </c>
      <c r="G65" s="164"/>
      <c r="H65" s="331"/>
      <c r="I65" s="324"/>
      <c r="J65" s="325"/>
      <c r="K65" s="47">
        <v>0</v>
      </c>
      <c r="L65" s="238"/>
      <c r="M65" s="251"/>
      <c r="N65" s="251"/>
      <c r="O65" s="251"/>
      <c r="P65" s="251"/>
      <c r="Q65" s="330"/>
    </row>
    <row r="66" spans="1:17" s="94" customFormat="1" ht="12.75" customHeight="1">
      <c r="A66" s="309" t="s">
        <v>29</v>
      </c>
      <c r="B66" s="310"/>
      <c r="C66" s="319"/>
      <c r="D66" s="320"/>
      <c r="E66" s="321"/>
      <c r="F66" s="44">
        <v>0</v>
      </c>
      <c r="G66" s="165"/>
      <c r="H66" s="322"/>
      <c r="I66" s="320"/>
      <c r="J66" s="321"/>
      <c r="K66" s="44">
        <v>0</v>
      </c>
      <c r="L66" s="299">
        <f>+K66+K67+F66+F67</f>
        <v>0</v>
      </c>
      <c r="M66" s="247">
        <f>ROUND(L66*(1+'DATA SHEET'!$F$15),0)</f>
        <v>0</v>
      </c>
      <c r="N66" s="247">
        <f>ROUND(M66*(1+'DATA SHEET'!$F$15),0)</f>
        <v>0</v>
      </c>
      <c r="O66" s="247">
        <f>ROUND(N66*(1+'DATA SHEET'!$F$15),0)</f>
        <v>0</v>
      </c>
      <c r="P66" s="247">
        <f>ROUND(O66*(1+'DATA SHEET'!$F$15),0)</f>
        <v>0</v>
      </c>
      <c r="Q66" s="328">
        <f>SUM(L66:P66)</f>
        <v>0</v>
      </c>
    </row>
    <row r="67" spans="1:17" s="94" customFormat="1" ht="12.75" customHeight="1">
      <c r="A67" s="311"/>
      <c r="B67" s="312"/>
      <c r="C67" s="319"/>
      <c r="D67" s="320"/>
      <c r="E67" s="321"/>
      <c r="F67" s="45">
        <v>0</v>
      </c>
      <c r="G67" s="164"/>
      <c r="H67" s="322"/>
      <c r="I67" s="320"/>
      <c r="J67" s="321"/>
      <c r="K67" s="45">
        <v>0</v>
      </c>
      <c r="L67" s="300"/>
      <c r="M67" s="248"/>
      <c r="N67" s="248"/>
      <c r="O67" s="248"/>
      <c r="P67" s="248"/>
      <c r="Q67" s="330"/>
    </row>
    <row r="68" spans="1:17" s="94" customFormat="1" ht="12.75" customHeight="1">
      <c r="A68" s="309" t="s">
        <v>33</v>
      </c>
      <c r="B68" s="310"/>
      <c r="C68" s="323"/>
      <c r="D68" s="324"/>
      <c r="E68" s="325"/>
      <c r="F68" s="46">
        <v>0</v>
      </c>
      <c r="G68" s="165"/>
      <c r="H68" s="331"/>
      <c r="I68" s="324"/>
      <c r="J68" s="325"/>
      <c r="K68" s="46">
        <v>0</v>
      </c>
      <c r="L68" s="237">
        <f>+K68+K69+F68+F69</f>
        <v>0</v>
      </c>
      <c r="M68" s="249">
        <f>ROUND(L68*(1+'DATA SHEET'!$F$15),0)</f>
        <v>0</v>
      </c>
      <c r="N68" s="249">
        <f>ROUND(M68*(1+'DATA SHEET'!$F$15),0)</f>
        <v>0</v>
      </c>
      <c r="O68" s="249">
        <f>ROUND(N68*(1+'DATA SHEET'!$F$15),0)</f>
        <v>0</v>
      </c>
      <c r="P68" s="249">
        <f>ROUND(O68*(1+'DATA SHEET'!$F$15),0)</f>
        <v>0</v>
      </c>
      <c r="Q68" s="328">
        <f>SUM(L68:P68)</f>
        <v>0</v>
      </c>
    </row>
    <row r="69" spans="1:17" s="94" customFormat="1" ht="12.75" customHeight="1">
      <c r="A69" s="311"/>
      <c r="B69" s="312"/>
      <c r="C69" s="323"/>
      <c r="D69" s="324"/>
      <c r="E69" s="325"/>
      <c r="F69" s="46">
        <v>0</v>
      </c>
      <c r="G69" s="165"/>
      <c r="H69" s="331"/>
      <c r="I69" s="324"/>
      <c r="J69" s="325"/>
      <c r="K69" s="46">
        <v>0</v>
      </c>
      <c r="L69" s="238"/>
      <c r="M69" s="251"/>
      <c r="N69" s="251"/>
      <c r="O69" s="251"/>
      <c r="P69" s="251"/>
      <c r="Q69" s="330"/>
    </row>
    <row r="70" spans="1:17" s="94" customFormat="1" ht="12.75" customHeight="1">
      <c r="A70" s="315" t="s">
        <v>35</v>
      </c>
      <c r="B70" s="316"/>
      <c r="C70" s="319"/>
      <c r="D70" s="320"/>
      <c r="E70" s="321"/>
      <c r="F70" s="44">
        <v>0</v>
      </c>
      <c r="G70" s="165"/>
      <c r="H70" s="322"/>
      <c r="I70" s="320"/>
      <c r="J70" s="321"/>
      <c r="K70" s="44">
        <v>0</v>
      </c>
      <c r="L70" s="299">
        <f>+K70+K71+F70+F71</f>
        <v>0</v>
      </c>
      <c r="M70" s="247">
        <f>ROUND(L70*(1+'DATA SHEET'!$F$15),0)</f>
        <v>0</v>
      </c>
      <c r="N70" s="247">
        <f>ROUND(M70*(1+'DATA SHEET'!$F$15),0)</f>
        <v>0</v>
      </c>
      <c r="O70" s="247">
        <f>ROUND(N70*(1+'DATA SHEET'!$F$15),0)</f>
        <v>0</v>
      </c>
      <c r="P70" s="247">
        <f>ROUND(O70*(1+'DATA SHEET'!$F$15),0)</f>
        <v>0</v>
      </c>
      <c r="Q70" s="328">
        <f>SUM(L70:P70)</f>
        <v>0</v>
      </c>
    </row>
    <row r="71" spans="1:17" s="94" customFormat="1" ht="12.75" customHeight="1">
      <c r="A71" s="317"/>
      <c r="B71" s="318"/>
      <c r="C71" s="319"/>
      <c r="D71" s="320"/>
      <c r="E71" s="321"/>
      <c r="F71" s="45">
        <v>0</v>
      </c>
      <c r="G71" s="164"/>
      <c r="H71" s="322"/>
      <c r="I71" s="320"/>
      <c r="J71" s="321"/>
      <c r="K71" s="45">
        <v>0</v>
      </c>
      <c r="L71" s="300"/>
      <c r="M71" s="248"/>
      <c r="N71" s="248"/>
      <c r="O71" s="248"/>
      <c r="P71" s="248"/>
      <c r="Q71" s="330"/>
    </row>
    <row r="72" spans="1:17" s="94" customFormat="1" ht="12.75" customHeight="1">
      <c r="A72" s="315" t="s">
        <v>34</v>
      </c>
      <c r="B72" s="316"/>
      <c r="C72" s="323"/>
      <c r="D72" s="324"/>
      <c r="E72" s="325"/>
      <c r="F72" s="46">
        <v>0</v>
      </c>
      <c r="G72" s="165"/>
      <c r="H72" s="331"/>
      <c r="I72" s="324"/>
      <c r="J72" s="325"/>
      <c r="K72" s="46">
        <v>0</v>
      </c>
      <c r="L72" s="237">
        <f>+K72+K73+F72+F73</f>
        <v>0</v>
      </c>
      <c r="M72" s="249">
        <f>ROUND(L72*(1+'DATA SHEET'!$F$15),0)</f>
        <v>0</v>
      </c>
      <c r="N72" s="249">
        <f>ROUND(M72*(1+'DATA SHEET'!$F$15),0)</f>
        <v>0</v>
      </c>
      <c r="O72" s="249">
        <f>ROUND(N72*(1+'DATA SHEET'!$F$15),0)</f>
        <v>0</v>
      </c>
      <c r="P72" s="249">
        <f>ROUND(O72*(1+'DATA SHEET'!$F$15),0)</f>
        <v>0</v>
      </c>
      <c r="Q72" s="328">
        <f>SUM(L72:P72)</f>
        <v>0</v>
      </c>
    </row>
    <row r="73" spans="1:17" s="94" customFormat="1" ht="12.75" customHeight="1">
      <c r="A73" s="317"/>
      <c r="B73" s="318"/>
      <c r="C73" s="323"/>
      <c r="D73" s="324"/>
      <c r="E73" s="325"/>
      <c r="F73" s="46">
        <v>0</v>
      </c>
      <c r="G73" s="165"/>
      <c r="H73" s="331"/>
      <c r="I73" s="324"/>
      <c r="J73" s="325"/>
      <c r="K73" s="46">
        <v>0</v>
      </c>
      <c r="L73" s="238"/>
      <c r="M73" s="251"/>
      <c r="N73" s="251"/>
      <c r="O73" s="251"/>
      <c r="P73" s="251"/>
      <c r="Q73" s="330"/>
    </row>
    <row r="74" spans="1:17" s="94" customFormat="1" ht="12.75" customHeight="1">
      <c r="A74" s="315" t="s">
        <v>71</v>
      </c>
      <c r="B74" s="316"/>
      <c r="C74" s="319"/>
      <c r="D74" s="320"/>
      <c r="E74" s="321"/>
      <c r="F74" s="44">
        <v>0</v>
      </c>
      <c r="G74" s="165"/>
      <c r="H74" s="322"/>
      <c r="I74" s="320"/>
      <c r="J74" s="321"/>
      <c r="K74" s="44">
        <v>0</v>
      </c>
      <c r="L74" s="313">
        <f>+K74+K75+F74+F75</f>
        <v>0</v>
      </c>
      <c r="M74" s="313">
        <f>ROUND(L74*(1+'DATA SHEET'!$F$15),0)</f>
        <v>0</v>
      </c>
      <c r="N74" s="313">
        <f>ROUND(M74*(1+'DATA SHEET'!$F$15),0)</f>
        <v>0</v>
      </c>
      <c r="O74" s="313">
        <f>ROUND(N74*(1+'DATA SHEET'!$F$15),0)</f>
        <v>0</v>
      </c>
      <c r="P74" s="299">
        <f>ROUND(O74*(1+'DATA SHEET'!$F$15),0)</f>
        <v>0</v>
      </c>
      <c r="Q74" s="328">
        <f>SUM(L74:P74)</f>
        <v>0</v>
      </c>
    </row>
    <row r="75" spans="1:17" s="94" customFormat="1" ht="12.75" customHeight="1">
      <c r="A75" s="317"/>
      <c r="B75" s="318"/>
      <c r="C75" s="319"/>
      <c r="D75" s="320"/>
      <c r="E75" s="321"/>
      <c r="F75" s="44">
        <v>0</v>
      </c>
      <c r="G75" s="166"/>
      <c r="H75" s="322"/>
      <c r="I75" s="320"/>
      <c r="J75" s="321"/>
      <c r="K75" s="44">
        <v>0</v>
      </c>
      <c r="L75" s="314"/>
      <c r="M75" s="314"/>
      <c r="N75" s="314"/>
      <c r="O75" s="314"/>
      <c r="P75" s="300"/>
      <c r="Q75" s="330"/>
    </row>
    <row r="76" spans="1:17" s="94" customFormat="1" ht="15.75" customHeight="1">
      <c r="A76" s="281" t="s">
        <v>72</v>
      </c>
      <c r="B76" s="282"/>
      <c r="C76" s="282"/>
      <c r="D76" s="282"/>
      <c r="E76" s="282"/>
      <c r="F76" s="282"/>
      <c r="G76" s="282"/>
      <c r="H76" s="282"/>
      <c r="I76" s="282"/>
      <c r="J76" s="282"/>
      <c r="K76" s="282"/>
      <c r="L76" s="282"/>
      <c r="M76" s="282"/>
      <c r="N76" s="282"/>
      <c r="O76" s="282"/>
      <c r="P76" s="283"/>
      <c r="Q76" s="167"/>
    </row>
    <row r="77" spans="1:17" s="94" customFormat="1" ht="15.75" customHeight="1">
      <c r="A77" s="275"/>
      <c r="B77" s="276"/>
      <c r="C77" s="276"/>
      <c r="D77" s="276"/>
      <c r="E77" s="276"/>
      <c r="F77" s="276"/>
      <c r="G77" s="276"/>
      <c r="H77" s="276"/>
      <c r="I77" s="277"/>
      <c r="J77" s="239" t="s">
        <v>22</v>
      </c>
      <c r="K77" s="113"/>
      <c r="L77" s="43">
        <v>0</v>
      </c>
      <c r="M77" s="43">
        <v>0</v>
      </c>
      <c r="N77" s="43">
        <v>0</v>
      </c>
      <c r="O77" s="43">
        <v>0</v>
      </c>
      <c r="P77" s="43">
        <v>0</v>
      </c>
      <c r="Q77" s="168">
        <f aca="true" t="shared" si="7" ref="Q77:Q82">SUM(L77:P77)</f>
        <v>0</v>
      </c>
    </row>
    <row r="78" spans="1:17" s="94" customFormat="1" ht="15.75" customHeight="1">
      <c r="A78" s="278"/>
      <c r="B78" s="279"/>
      <c r="C78" s="279"/>
      <c r="D78" s="279"/>
      <c r="E78" s="279"/>
      <c r="F78" s="279"/>
      <c r="G78" s="279"/>
      <c r="H78" s="279"/>
      <c r="I78" s="280"/>
      <c r="J78" s="255" t="s">
        <v>23</v>
      </c>
      <c r="K78" s="256"/>
      <c r="L78" s="43">
        <v>0</v>
      </c>
      <c r="M78" s="43">
        <v>0</v>
      </c>
      <c r="N78" s="43">
        <v>0</v>
      </c>
      <c r="O78" s="43">
        <v>0</v>
      </c>
      <c r="P78" s="43">
        <v>0</v>
      </c>
      <c r="Q78" s="168">
        <f t="shared" si="7"/>
        <v>0</v>
      </c>
    </row>
    <row r="79" spans="1:17" s="94" customFormat="1" ht="15.75" customHeight="1">
      <c r="A79" s="275"/>
      <c r="B79" s="276"/>
      <c r="C79" s="276"/>
      <c r="D79" s="276"/>
      <c r="E79" s="276"/>
      <c r="F79" s="276"/>
      <c r="G79" s="276"/>
      <c r="H79" s="276"/>
      <c r="I79" s="277"/>
      <c r="J79" s="239" t="s">
        <v>22</v>
      </c>
      <c r="K79" s="113"/>
      <c r="L79" s="43">
        <v>0</v>
      </c>
      <c r="M79" s="43">
        <v>0</v>
      </c>
      <c r="N79" s="43">
        <v>0</v>
      </c>
      <c r="O79" s="43">
        <v>0</v>
      </c>
      <c r="P79" s="43">
        <v>0</v>
      </c>
      <c r="Q79" s="168">
        <f t="shared" si="7"/>
        <v>0</v>
      </c>
    </row>
    <row r="80" spans="1:17" s="94" customFormat="1" ht="15.75" customHeight="1">
      <c r="A80" s="278"/>
      <c r="B80" s="279"/>
      <c r="C80" s="279"/>
      <c r="D80" s="279"/>
      <c r="E80" s="279"/>
      <c r="F80" s="279"/>
      <c r="G80" s="279"/>
      <c r="H80" s="279"/>
      <c r="I80" s="280"/>
      <c r="J80" s="255" t="s">
        <v>23</v>
      </c>
      <c r="K80" s="256"/>
      <c r="L80" s="43">
        <v>0</v>
      </c>
      <c r="M80" s="43">
        <v>0</v>
      </c>
      <c r="N80" s="43">
        <v>0</v>
      </c>
      <c r="O80" s="43">
        <v>0</v>
      </c>
      <c r="P80" s="43">
        <v>0</v>
      </c>
      <c r="Q80" s="168">
        <f t="shared" si="7"/>
        <v>0</v>
      </c>
    </row>
    <row r="81" spans="1:17" s="94" customFormat="1" ht="15.75" customHeight="1">
      <c r="A81" s="275"/>
      <c r="B81" s="276"/>
      <c r="C81" s="276"/>
      <c r="D81" s="276"/>
      <c r="E81" s="276"/>
      <c r="F81" s="276"/>
      <c r="G81" s="276"/>
      <c r="H81" s="276"/>
      <c r="I81" s="277"/>
      <c r="J81" s="239" t="s">
        <v>22</v>
      </c>
      <c r="K81" s="113"/>
      <c r="L81" s="43">
        <v>0</v>
      </c>
      <c r="M81" s="43">
        <v>0</v>
      </c>
      <c r="N81" s="43">
        <v>0</v>
      </c>
      <c r="O81" s="43">
        <v>0</v>
      </c>
      <c r="P81" s="43">
        <v>0</v>
      </c>
      <c r="Q81" s="168">
        <f t="shared" si="7"/>
        <v>0</v>
      </c>
    </row>
    <row r="82" spans="1:17" s="94" customFormat="1" ht="15.75" customHeight="1">
      <c r="A82" s="278"/>
      <c r="B82" s="279"/>
      <c r="C82" s="279"/>
      <c r="D82" s="279"/>
      <c r="E82" s="279"/>
      <c r="F82" s="279"/>
      <c r="G82" s="279"/>
      <c r="H82" s="279"/>
      <c r="I82" s="280"/>
      <c r="J82" s="255" t="s">
        <v>23</v>
      </c>
      <c r="K82" s="256"/>
      <c r="L82" s="43">
        <v>0</v>
      </c>
      <c r="M82" s="43">
        <v>0</v>
      </c>
      <c r="N82" s="43">
        <v>0</v>
      </c>
      <c r="O82" s="43">
        <v>0</v>
      </c>
      <c r="P82" s="43">
        <v>0</v>
      </c>
      <c r="Q82" s="168">
        <f t="shared" si="7"/>
        <v>0</v>
      </c>
    </row>
    <row r="83" spans="1:17" s="94" customFormat="1" ht="15.75" customHeight="1">
      <c r="A83" s="335" t="s">
        <v>107</v>
      </c>
      <c r="B83" s="336"/>
      <c r="C83" s="336"/>
      <c r="D83" s="336"/>
      <c r="E83" s="336"/>
      <c r="F83" s="336"/>
      <c r="G83" s="336"/>
      <c r="H83" s="336"/>
      <c r="I83" s="336"/>
      <c r="J83" s="336"/>
      <c r="K83" s="336"/>
      <c r="L83" s="185">
        <f>+'ADD''L Consortium'!L18</f>
        <v>0</v>
      </c>
      <c r="M83" s="185">
        <f>+'ADD''L Consortium'!M18</f>
        <v>0</v>
      </c>
      <c r="N83" s="185">
        <f>+'ADD''L Consortium'!N18</f>
        <v>0</v>
      </c>
      <c r="O83" s="185">
        <f>+'ADD''L Consortium'!O18</f>
        <v>0</v>
      </c>
      <c r="P83" s="185">
        <f>+'ADD''L Consortium'!P18</f>
        <v>0</v>
      </c>
      <c r="Q83" s="189">
        <f aca="true" t="shared" si="8" ref="Q83:Q94">SUM(L83:P83)</f>
        <v>0</v>
      </c>
    </row>
    <row r="84" spans="1:17" s="94" customFormat="1" ht="15.75" customHeight="1">
      <c r="A84" s="337" t="s">
        <v>108</v>
      </c>
      <c r="B84" s="338"/>
      <c r="C84" s="338"/>
      <c r="D84" s="338"/>
      <c r="E84" s="338"/>
      <c r="F84" s="338"/>
      <c r="G84" s="338"/>
      <c r="H84" s="338"/>
      <c r="I84" s="338"/>
      <c r="J84" s="338"/>
      <c r="K84" s="338"/>
      <c r="L84" s="186">
        <f>+'ADD''L Consortium'!L19</f>
        <v>0</v>
      </c>
      <c r="M84" s="186">
        <f>+'ADD''L Consortium'!M19</f>
        <v>0</v>
      </c>
      <c r="N84" s="186">
        <f>+'ADD''L Consortium'!N19</f>
        <v>0</v>
      </c>
      <c r="O84" s="186">
        <f>+'ADD''L Consortium'!O19</f>
        <v>0</v>
      </c>
      <c r="P84" s="186">
        <f>+'ADD''L Consortium'!P19</f>
        <v>0</v>
      </c>
      <c r="Q84" s="190">
        <f t="shared" si="8"/>
        <v>0</v>
      </c>
    </row>
    <row r="85" spans="1:17" s="94" customFormat="1" ht="15.75" customHeight="1">
      <c r="A85" s="293" t="s">
        <v>24</v>
      </c>
      <c r="B85" s="294"/>
      <c r="C85" s="294"/>
      <c r="D85" s="294"/>
      <c r="E85" s="294"/>
      <c r="F85" s="294"/>
      <c r="G85" s="294"/>
      <c r="H85" s="294"/>
      <c r="I85" s="294"/>
      <c r="J85" s="294"/>
      <c r="K85" s="294"/>
      <c r="L85" s="11">
        <f aca="true" t="shared" si="9" ref="L85:P86">+L77+L79+L81+L83</f>
        <v>0</v>
      </c>
      <c r="M85" s="11">
        <f t="shared" si="9"/>
        <v>0</v>
      </c>
      <c r="N85" s="11">
        <f t="shared" si="9"/>
        <v>0</v>
      </c>
      <c r="O85" s="11">
        <f t="shared" si="9"/>
        <v>0</v>
      </c>
      <c r="P85" s="11">
        <f t="shared" si="9"/>
        <v>0</v>
      </c>
      <c r="Q85" s="168">
        <f t="shared" si="8"/>
        <v>0</v>
      </c>
    </row>
    <row r="86" spans="1:17" s="94" customFormat="1" ht="15.75" customHeight="1">
      <c r="A86" s="287" t="s">
        <v>25</v>
      </c>
      <c r="B86" s="288"/>
      <c r="C86" s="288"/>
      <c r="D86" s="288"/>
      <c r="E86" s="288"/>
      <c r="F86" s="288"/>
      <c r="G86" s="288"/>
      <c r="H86" s="288"/>
      <c r="I86" s="288"/>
      <c r="J86" s="288"/>
      <c r="K86" s="288"/>
      <c r="L86" s="12">
        <f t="shared" si="9"/>
        <v>0</v>
      </c>
      <c r="M86" s="12">
        <f t="shared" si="9"/>
        <v>0</v>
      </c>
      <c r="N86" s="12">
        <f t="shared" si="9"/>
        <v>0</v>
      </c>
      <c r="O86" s="12">
        <f t="shared" si="9"/>
        <v>0</v>
      </c>
      <c r="P86" s="12">
        <f t="shared" si="9"/>
        <v>0</v>
      </c>
      <c r="Q86" s="169">
        <f t="shared" si="8"/>
        <v>0</v>
      </c>
    </row>
    <row r="87" spans="1:17" s="94" customFormat="1" ht="15" customHeight="1">
      <c r="A87" s="305" t="s">
        <v>22</v>
      </c>
      <c r="B87" s="306"/>
      <c r="C87" s="306"/>
      <c r="D87" s="306"/>
      <c r="E87" s="306"/>
      <c r="F87" s="306"/>
      <c r="G87" s="306"/>
      <c r="H87" s="306"/>
      <c r="I87" s="306"/>
      <c r="J87" s="306"/>
      <c r="K87" s="306"/>
      <c r="L87" s="170">
        <f>+L49+L50+L52+L54+L58+L60+L62+L64+L66+L68+L72+L74+L85</f>
        <v>0</v>
      </c>
      <c r="M87" s="170">
        <f>+M49+M50+M52+M54+M58+M60+M62+M64+M66+M68+M72+M74+M85</f>
        <v>0</v>
      </c>
      <c r="N87" s="170">
        <f>+N49+N50+N52+N54+N58+N60+N62+N64+N66+N68+N72+N74+N85</f>
        <v>0</v>
      </c>
      <c r="O87" s="170">
        <f>+O49+O50+O52+O54+O58+O60+O62+O64+O66+O68+O72+O74+O85</f>
        <v>0</v>
      </c>
      <c r="P87" s="170">
        <f>+P49+P50+P52+P54+P58+P60+P62+P64+P66+P68+P72+P74+P85</f>
        <v>0</v>
      </c>
      <c r="Q87" s="153">
        <f t="shared" si="8"/>
        <v>0</v>
      </c>
    </row>
    <row r="88" spans="1:17" s="94" customFormat="1" ht="15" customHeight="1">
      <c r="A88" s="289" t="s">
        <v>26</v>
      </c>
      <c r="B88" s="290"/>
      <c r="C88" s="290"/>
      <c r="D88" s="290"/>
      <c r="E88" s="290"/>
      <c r="F88" s="290"/>
      <c r="G88" s="290"/>
      <c r="H88" s="290"/>
      <c r="I88" s="290"/>
      <c r="J88" s="290"/>
      <c r="K88" s="290"/>
      <c r="L88" s="171">
        <f>+L86</f>
        <v>0</v>
      </c>
      <c r="M88" s="171">
        <f>+M86</f>
        <v>0</v>
      </c>
      <c r="N88" s="171">
        <f>+N86</f>
        <v>0</v>
      </c>
      <c r="O88" s="171">
        <f>+O86</f>
        <v>0</v>
      </c>
      <c r="P88" s="171">
        <f>+P86</f>
        <v>0</v>
      </c>
      <c r="Q88" s="172">
        <f t="shared" si="8"/>
        <v>0</v>
      </c>
    </row>
    <row r="89" spans="1:17" s="94" customFormat="1" ht="15" customHeight="1">
      <c r="A89" s="291" t="s">
        <v>36</v>
      </c>
      <c r="B89" s="292"/>
      <c r="C89" s="292"/>
      <c r="D89" s="292"/>
      <c r="E89" s="292"/>
      <c r="F89" s="292"/>
      <c r="G89" s="292"/>
      <c r="H89" s="292"/>
      <c r="I89" s="292"/>
      <c r="J89" s="292"/>
      <c r="K89" s="292"/>
      <c r="L89" s="171">
        <f>+L87+L88</f>
        <v>0</v>
      </c>
      <c r="M89" s="171">
        <f>+M87+M88</f>
        <v>0</v>
      </c>
      <c r="N89" s="171">
        <f>+N87+N88</f>
        <v>0</v>
      </c>
      <c r="O89" s="171">
        <f>+O87+O88</f>
        <v>0</v>
      </c>
      <c r="P89" s="171">
        <f>+P87+P88</f>
        <v>0</v>
      </c>
      <c r="Q89" s="172">
        <f t="shared" si="8"/>
        <v>0</v>
      </c>
    </row>
    <row r="90" spans="1:18" s="94" customFormat="1" ht="15" customHeight="1">
      <c r="A90" s="303" t="s">
        <v>73</v>
      </c>
      <c r="B90" s="304"/>
      <c r="C90" s="304"/>
      <c r="D90" s="304"/>
      <c r="E90" s="304"/>
      <c r="F90" s="304"/>
      <c r="G90" s="304"/>
      <c r="H90" s="304"/>
      <c r="I90" s="304"/>
      <c r="J90" s="304"/>
      <c r="K90" s="304"/>
      <c r="L90" s="173">
        <f>L89-L54-L72-L74-(IF((L77+L78)&lt;25000,0,((L77+L78)-25000)))-(IF((L79+L80)&lt;25000,0,((L79+L80)-25000)))-(IF((L81+L82)&lt;25000,0,((L81+L82)-25000)))+'ADD''L Consortium'!L23</f>
        <v>0</v>
      </c>
      <c r="M90" s="173">
        <f>M89-M54-M72-M74-(IF((L77+L78)&gt;25000,(M77+M78),IF((L77+L78+M77+M78)&lt;25000,0,(L77+L78+M77+M78)-25000)))-(IF((L79+L80)&gt;25000,(M79+M80),IF((L79+L80+M79+M80)&lt;25000,0,(L79+L80+M79+M80)-25000)))-(IF((L81+L82)&gt;25000,(M81+M82),IF((L81+L82+M81+M82)&lt;25000,0,(L81+L82+M81+M82)-25000)))+'ADD''L Consortium'!M23</f>
        <v>0</v>
      </c>
      <c r="N90" s="173">
        <f>N89-N54-N72-N74-(IF((L77+L78+M77+M78)&gt;25000,(N77+N78),IF((L77+L78+M77+M78+N77+N78)&lt;25000,0,(L77+L78+M77+M78+N77+N78)-25000)))-(IF((L79+L80+M79+M80)&gt;25000,(N79+N80),IF((L79+L80+M79+M80+N79+N80)&lt;25000,0,(L79+L80+M79+M80+N79+N80)-25000)))-(IF((L81+L82+M81+M82)&gt;25000,(N81+N82),IF((L81+L82+M81+M82+N81+N82)&lt;25000,0,(L81+L82+M81+M82+N81+N82)-25000)))+'ADD''L Consortium'!N23</f>
        <v>0</v>
      </c>
      <c r="O90" s="173">
        <f>O89-O54-O72-O74-(IF((L77+L78+M77+M78+N77+N78)&gt;25000,(O77+O78),IF((L77+L78+M77+M78+N77+N78+O77+O78)&lt;25000,0,(L77+L78+M77+M78+N77+N78+O77+O78)-25000)))-(IF((L79+L80+M79+M80+N79+N80)&gt;25000,(O79+O80),IF((L79+L80+M79+M80+N79+N80+O79+O80)&lt;25000,0,(L79+L80+M79+M80+N79+N80+O79+O80)-25000)))-(IF((L81+L82+M81+M82+N81+N82)&gt;25000,(O81+O82),IF((L81+L82+M81+M82+N81+N82+O81+O82)&lt;25000,0,(L81+L82+M81+M82+N81+N82+O81+O82)-25000)))+'ADD''L Consortium'!O23</f>
        <v>0</v>
      </c>
      <c r="P90" s="173">
        <f>P89-P54-P72-P74-(IF((L77+L78+M77+M78+N77+N78+O77+O78)&gt;25000,(P77+P78),IF((L77+L78+M77+M78+N77+N78+O77+O78+P77+P78)&lt;25000,0,(L77+L78+M77+M78+N77+N78+O77+O78+P77+P78)-25000)))-(IF((L79+L80+M79+M80+N79+N80+O79+O80)&gt;25000,(P79+P80),IF((L79+L80+M79+M80+N79+N80+O79+O80+P79+P80)&lt;25000,0,(L79+L80+M79+M80+N79+N80+O79+O80+P79+P80)-25000)))-(IF((L81+L82+M81+M82+N81+N82+O81+O82)&gt;25000,(P81+P82),IF((L81+L82+M81+M82+N81+N82+O81+O82+P81+P82)&lt;25000,0,(L81+L82+M81+M82+N81+N82+O81+O82+P81+P82)-25000)))+'ADD''L Consortium'!P23</f>
        <v>0</v>
      </c>
      <c r="Q90" s="174">
        <f t="shared" si="8"/>
        <v>0</v>
      </c>
      <c r="R90" s="175"/>
    </row>
    <row r="91" spans="1:17" s="94" customFormat="1" ht="15" customHeight="1">
      <c r="A91" s="32" t="s">
        <v>132</v>
      </c>
      <c r="B91" s="33" t="s">
        <v>133</v>
      </c>
      <c r="C91" s="225"/>
      <c r="D91" s="225"/>
      <c r="E91" s="31" t="s">
        <v>134</v>
      </c>
      <c r="F91" s="307"/>
      <c r="G91" s="307"/>
      <c r="H91" s="227" t="s">
        <v>135</v>
      </c>
      <c r="I91" s="227"/>
      <c r="J91" s="227"/>
      <c r="K91" s="184"/>
      <c r="L91" s="182"/>
      <c r="M91" s="182"/>
      <c r="N91" s="182"/>
      <c r="O91" s="182"/>
      <c r="P91" s="182"/>
      <c r="Q91" s="176">
        <f t="shared" si="8"/>
        <v>0</v>
      </c>
    </row>
    <row r="92" spans="1:17" s="94" customFormat="1" ht="15" customHeight="1">
      <c r="A92" s="32" t="s">
        <v>132</v>
      </c>
      <c r="B92" s="33" t="s">
        <v>133</v>
      </c>
      <c r="C92" s="225"/>
      <c r="D92" s="225"/>
      <c r="E92" s="31" t="s">
        <v>134</v>
      </c>
      <c r="F92" s="226"/>
      <c r="G92" s="226"/>
      <c r="H92" s="227" t="s">
        <v>135</v>
      </c>
      <c r="I92" s="227"/>
      <c r="J92" s="227"/>
      <c r="K92" s="184"/>
      <c r="L92" s="183"/>
      <c r="M92" s="183"/>
      <c r="N92" s="183"/>
      <c r="O92" s="183"/>
      <c r="P92" s="183"/>
      <c r="Q92" s="176">
        <f t="shared" si="8"/>
        <v>0</v>
      </c>
    </row>
    <row r="93" spans="1:17" s="94" customFormat="1" ht="15" customHeight="1">
      <c r="A93" s="32" t="s">
        <v>132</v>
      </c>
      <c r="B93" s="33" t="s">
        <v>133</v>
      </c>
      <c r="C93" s="225"/>
      <c r="D93" s="225"/>
      <c r="E93" s="31" t="s">
        <v>134</v>
      </c>
      <c r="F93" s="226"/>
      <c r="G93" s="226"/>
      <c r="H93" s="227" t="s">
        <v>135</v>
      </c>
      <c r="I93" s="227"/>
      <c r="J93" s="227"/>
      <c r="K93" s="184"/>
      <c r="L93" s="183"/>
      <c r="M93" s="183"/>
      <c r="N93" s="183"/>
      <c r="O93" s="183"/>
      <c r="P93" s="183"/>
      <c r="Q93" s="176">
        <f t="shared" si="8"/>
        <v>0</v>
      </c>
    </row>
    <row r="94" spans="1:17" s="94" customFormat="1" ht="15" customHeight="1">
      <c r="A94" s="32" t="s">
        <v>132</v>
      </c>
      <c r="B94" s="33" t="s">
        <v>133</v>
      </c>
      <c r="C94" s="225"/>
      <c r="D94" s="225"/>
      <c r="E94" s="31" t="s">
        <v>134</v>
      </c>
      <c r="F94" s="226"/>
      <c r="G94" s="226"/>
      <c r="H94" s="227" t="s">
        <v>135</v>
      </c>
      <c r="I94" s="227"/>
      <c r="J94" s="227"/>
      <c r="K94" s="184"/>
      <c r="L94" s="183"/>
      <c r="M94" s="183"/>
      <c r="N94" s="183"/>
      <c r="O94" s="183"/>
      <c r="P94" s="183"/>
      <c r="Q94" s="177">
        <f t="shared" si="8"/>
        <v>0</v>
      </c>
    </row>
    <row r="95" spans="1:17" s="94" customFormat="1" ht="15" customHeight="1">
      <c r="A95" s="301" t="s">
        <v>20</v>
      </c>
      <c r="B95" s="302"/>
      <c r="C95" s="302"/>
      <c r="D95" s="302"/>
      <c r="E95" s="302"/>
      <c r="F95" s="302"/>
      <c r="G95" s="302"/>
      <c r="H95" s="302"/>
      <c r="I95" s="302"/>
      <c r="J95" s="302"/>
      <c r="K95" s="302"/>
      <c r="L95" s="178">
        <f>+L89+L91+L92+L93+L94</f>
        <v>0</v>
      </c>
      <c r="M95" s="178">
        <f>+M89+M91+M92+M93+M94</f>
        <v>0</v>
      </c>
      <c r="N95" s="178">
        <f>+N89+N91+N92+N93+N94</f>
        <v>0</v>
      </c>
      <c r="O95" s="178">
        <f>+O89+O91+O92+O93+O94</f>
        <v>0</v>
      </c>
      <c r="P95" s="178">
        <f>+P89+P91+P92+P93+P94</f>
        <v>0</v>
      </c>
      <c r="Q95" s="179">
        <f>+Q89+Q91</f>
        <v>0</v>
      </c>
    </row>
    <row r="96" s="94" customFormat="1" ht="12.75" customHeight="1"/>
    <row r="97" s="94" customFormat="1" ht="13.5"/>
    <row r="98" ht="12.75">
      <c r="L98" s="180" t="s">
        <v>0</v>
      </c>
    </row>
    <row r="99" ht="12.75"/>
  </sheetData>
  <sheetProtection password="83DB" sheet="1" objects="1" scenarios="1" selectLockedCells="1"/>
  <mergeCells count="198">
    <mergeCell ref="C75:E75"/>
    <mergeCell ref="H75:J75"/>
    <mergeCell ref="A83:K83"/>
    <mergeCell ref="A84:K84"/>
    <mergeCell ref="H72:J72"/>
    <mergeCell ref="H73:J73"/>
    <mergeCell ref="C74:E74"/>
    <mergeCell ref="H74:J74"/>
    <mergeCell ref="C68:E68"/>
    <mergeCell ref="C69:E69"/>
    <mergeCell ref="H68:J68"/>
    <mergeCell ref="H69:J69"/>
    <mergeCell ref="C66:E66"/>
    <mergeCell ref="C67:E67"/>
    <mergeCell ref="H66:J66"/>
    <mergeCell ref="H67:J67"/>
    <mergeCell ref="C64:E64"/>
    <mergeCell ref="C65:E65"/>
    <mergeCell ref="H64:J64"/>
    <mergeCell ref="H65:J65"/>
    <mergeCell ref="C62:E62"/>
    <mergeCell ref="C63:E63"/>
    <mergeCell ref="H62:J62"/>
    <mergeCell ref="H63:J63"/>
    <mergeCell ref="C60:E60"/>
    <mergeCell ref="C61:E61"/>
    <mergeCell ref="H60:J60"/>
    <mergeCell ref="H61:J61"/>
    <mergeCell ref="H58:J58"/>
    <mergeCell ref="H59:J59"/>
    <mergeCell ref="C58:E58"/>
    <mergeCell ref="C59:E59"/>
    <mergeCell ref="Q68:Q69"/>
    <mergeCell ref="Q70:Q71"/>
    <mergeCell ref="Q72:Q73"/>
    <mergeCell ref="Q74:Q75"/>
    <mergeCell ref="Q60:Q61"/>
    <mergeCell ref="Q62:Q63"/>
    <mergeCell ref="Q64:Q65"/>
    <mergeCell ref="Q66:Q67"/>
    <mergeCell ref="Q58:Q59"/>
    <mergeCell ref="C52:E52"/>
    <mergeCell ref="C53:E53"/>
    <mergeCell ref="H52:J52"/>
    <mergeCell ref="H53:J53"/>
    <mergeCell ref="C54:E54"/>
    <mergeCell ref="C55:E55"/>
    <mergeCell ref="C56:E56"/>
    <mergeCell ref="C57:E57"/>
    <mergeCell ref="H54:J54"/>
    <mergeCell ref="A54:B57"/>
    <mergeCell ref="A52:B53"/>
    <mergeCell ref="Q54:Q57"/>
    <mergeCell ref="Q52:Q53"/>
    <mergeCell ref="H55:J55"/>
    <mergeCell ref="H56:J56"/>
    <mergeCell ref="H57:J57"/>
    <mergeCell ref="P74:P75"/>
    <mergeCell ref="A74:B75"/>
    <mergeCell ref="A72:B73"/>
    <mergeCell ref="A70:B71"/>
    <mergeCell ref="C70:E70"/>
    <mergeCell ref="C71:E71"/>
    <mergeCell ref="H70:J70"/>
    <mergeCell ref="H71:J71"/>
    <mergeCell ref="C72:E72"/>
    <mergeCell ref="C73:E73"/>
    <mergeCell ref="L74:L75"/>
    <mergeCell ref="M74:M75"/>
    <mergeCell ref="N74:N75"/>
    <mergeCell ref="O74:O75"/>
    <mergeCell ref="P70:P71"/>
    <mergeCell ref="L72:L73"/>
    <mergeCell ref="M72:M73"/>
    <mergeCell ref="N72:N73"/>
    <mergeCell ref="O72:O73"/>
    <mergeCell ref="P72:P73"/>
    <mergeCell ref="L70:L71"/>
    <mergeCell ref="M70:M71"/>
    <mergeCell ref="N70:N71"/>
    <mergeCell ref="O70:O71"/>
    <mergeCell ref="P66:P67"/>
    <mergeCell ref="L68:L69"/>
    <mergeCell ref="M68:M69"/>
    <mergeCell ref="N68:N69"/>
    <mergeCell ref="O68:O69"/>
    <mergeCell ref="P68:P69"/>
    <mergeCell ref="L66:L67"/>
    <mergeCell ref="M66:M67"/>
    <mergeCell ref="N66:N67"/>
    <mergeCell ref="O66:O67"/>
    <mergeCell ref="M64:M65"/>
    <mergeCell ref="N64:N65"/>
    <mergeCell ref="O64:O65"/>
    <mergeCell ref="P64:P65"/>
    <mergeCell ref="N60:N61"/>
    <mergeCell ref="O60:O61"/>
    <mergeCell ref="P60:P61"/>
    <mergeCell ref="L62:L63"/>
    <mergeCell ref="M62:M63"/>
    <mergeCell ref="N62:N63"/>
    <mergeCell ref="O62:O63"/>
    <mergeCell ref="P62:P63"/>
    <mergeCell ref="L60:L61"/>
    <mergeCell ref="M60:M61"/>
    <mergeCell ref="P54:P57"/>
    <mergeCell ref="L58:L59"/>
    <mergeCell ref="M58:M59"/>
    <mergeCell ref="N58:N59"/>
    <mergeCell ref="O58:O59"/>
    <mergeCell ref="P58:P59"/>
    <mergeCell ref="O54:O57"/>
    <mergeCell ref="J79:K79"/>
    <mergeCell ref="A79:I80"/>
    <mergeCell ref="A48:K48"/>
    <mergeCell ref="A49:K49"/>
    <mergeCell ref="A68:B69"/>
    <mergeCell ref="A66:B67"/>
    <mergeCell ref="A64:B65"/>
    <mergeCell ref="A62:B63"/>
    <mergeCell ref="A60:B61"/>
    <mergeCell ref="A58:B59"/>
    <mergeCell ref="A95:K95"/>
    <mergeCell ref="A90:K90"/>
    <mergeCell ref="A87:K87"/>
    <mergeCell ref="C91:D91"/>
    <mergeCell ref="F91:G91"/>
    <mergeCell ref="H91:J91"/>
    <mergeCell ref="C92:D92"/>
    <mergeCell ref="O1:P1"/>
    <mergeCell ref="G1:I1"/>
    <mergeCell ref="D5:D7"/>
    <mergeCell ref="A77:I78"/>
    <mergeCell ref="G5:G7"/>
    <mergeCell ref="I5:I7"/>
    <mergeCell ref="H5:H7"/>
    <mergeCell ref="C5:C7"/>
    <mergeCell ref="L52:L53"/>
    <mergeCell ref="M52:M53"/>
    <mergeCell ref="A86:K86"/>
    <mergeCell ref="A88:K88"/>
    <mergeCell ref="A89:K89"/>
    <mergeCell ref="A85:K85"/>
    <mergeCell ref="A81:I82"/>
    <mergeCell ref="A76:P76"/>
    <mergeCell ref="J5:J7"/>
    <mergeCell ref="K5:K7"/>
    <mergeCell ref="B5:B7"/>
    <mergeCell ref="N5:N7"/>
    <mergeCell ref="A33:B33"/>
    <mergeCell ref="N52:N53"/>
    <mergeCell ref="J77:K77"/>
    <mergeCell ref="J78:K78"/>
    <mergeCell ref="A36:K36"/>
    <mergeCell ref="A21:K21"/>
    <mergeCell ref="B3:G3"/>
    <mergeCell ref="A22:Q22"/>
    <mergeCell ref="A4:L4"/>
    <mergeCell ref="A19:F19"/>
    <mergeCell ref="A18:B18"/>
    <mergeCell ref="H3:I3"/>
    <mergeCell ref="A37:Q37"/>
    <mergeCell ref="O5:O7"/>
    <mergeCell ref="A34:F34"/>
    <mergeCell ref="J82:K82"/>
    <mergeCell ref="L5:L7"/>
    <mergeCell ref="M5:M7"/>
    <mergeCell ref="J80:K80"/>
    <mergeCell ref="A50:K50"/>
    <mergeCell ref="L54:L57"/>
    <mergeCell ref="M54:M57"/>
    <mergeCell ref="L64:L65"/>
    <mergeCell ref="A35:K35"/>
    <mergeCell ref="J81:K81"/>
    <mergeCell ref="P5:P7"/>
    <mergeCell ref="A51:K51"/>
    <mergeCell ref="A46:B46"/>
    <mergeCell ref="A47:F47"/>
    <mergeCell ref="O52:O53"/>
    <mergeCell ref="P52:P53"/>
    <mergeCell ref="N54:N57"/>
    <mergeCell ref="A20:K20"/>
    <mergeCell ref="Q2:Q3"/>
    <mergeCell ref="K2:P2"/>
    <mergeCell ref="M3:N3"/>
    <mergeCell ref="O3:P3"/>
    <mergeCell ref="N4:O4"/>
    <mergeCell ref="K3:L3"/>
    <mergeCell ref="H2:J2"/>
    <mergeCell ref="B2:G2"/>
    <mergeCell ref="C94:D94"/>
    <mergeCell ref="F94:G94"/>
    <mergeCell ref="H94:J94"/>
    <mergeCell ref="F92:G92"/>
    <mergeCell ref="H92:J92"/>
    <mergeCell ref="C93:D93"/>
    <mergeCell ref="F93:G93"/>
    <mergeCell ref="H93:J93"/>
  </mergeCells>
  <printOptions horizontalCentered="1" verticalCentered="1"/>
  <pageMargins left="0.25" right="0.25" top="0.25" bottom="0.25" header="0.25" footer="0.25"/>
  <pageSetup fitToHeight="2" fitToWidth="1" horizontalDpi="600" verticalDpi="600" orientation="landscape" scale="89" r:id="rId3"/>
  <legacyDrawing r:id="rId2"/>
</worksheet>
</file>

<file path=xl/worksheets/sheet4.xml><?xml version="1.0" encoding="utf-8"?>
<worksheet xmlns="http://schemas.openxmlformats.org/spreadsheetml/2006/main" xmlns:r="http://schemas.openxmlformats.org/officeDocument/2006/relationships">
  <sheetPr>
    <tabColor indexed="46"/>
    <pageSetUpPr fitToPage="1"/>
  </sheetPr>
  <dimension ref="A1:Q43"/>
  <sheetViews>
    <sheetView showGridLines="0" workbookViewId="0" topLeftCell="A1">
      <selection activeCell="A8" sqref="A8"/>
    </sheetView>
  </sheetViews>
  <sheetFormatPr defaultColWidth="11.375" defaultRowHeight="12.75"/>
  <cols>
    <col min="1" max="1" width="17.75390625" style="180" customWidth="1"/>
    <col min="2" max="2" width="10.00390625" style="180" bestFit="1" customWidth="1"/>
    <col min="3" max="3" width="4.75390625" style="180" customWidth="1"/>
    <col min="4" max="4" width="6.75390625" style="180" customWidth="1"/>
    <col min="5" max="5" width="5.75390625" style="180" customWidth="1"/>
    <col min="6" max="6" width="7.75390625" style="180" customWidth="1"/>
    <col min="7" max="11" width="8.25390625" style="180" customWidth="1"/>
    <col min="12" max="16" width="9.75390625" style="180" customWidth="1"/>
    <col min="17" max="17" width="10.75390625" style="180" customWidth="1"/>
    <col min="18" max="16384" width="11.375" style="180" customWidth="1"/>
  </cols>
  <sheetData>
    <row r="1" spans="1:17" s="86" customFormat="1" ht="12.75">
      <c r="A1" s="80" t="s">
        <v>41</v>
      </c>
      <c r="B1" s="81"/>
      <c r="C1" s="82"/>
      <c r="D1" s="83"/>
      <c r="E1" s="82"/>
      <c r="F1" s="84"/>
      <c r="G1" s="296"/>
      <c r="H1" s="297"/>
      <c r="I1" s="297"/>
      <c r="J1" s="213">
        <f>+'DATA SHEET'!R4</f>
        <v>0</v>
      </c>
      <c r="K1" s="211" t="s">
        <v>37</v>
      </c>
      <c r="L1" s="214">
        <f>+'DATA SHEET'!T4</f>
        <v>0</v>
      </c>
      <c r="M1" s="82"/>
      <c r="N1" s="82"/>
      <c r="O1" s="295" t="s">
        <v>17</v>
      </c>
      <c r="P1" s="295"/>
      <c r="Q1" s="85">
        <f ca="1">NOW()</f>
        <v>38128.336729282404</v>
      </c>
    </row>
    <row r="2" spans="1:17" s="88" customFormat="1" ht="13.5">
      <c r="A2" s="191" t="s">
        <v>13</v>
      </c>
      <c r="B2" s="344">
        <f>+'Budget Sheet'!B2:G2</f>
        <v>0</v>
      </c>
      <c r="C2" s="344"/>
      <c r="D2" s="344"/>
      <c r="E2" s="344"/>
      <c r="F2" s="344"/>
      <c r="G2" s="344"/>
      <c r="H2" s="274"/>
      <c r="I2" s="233"/>
      <c r="J2" s="233"/>
      <c r="K2" s="233"/>
      <c r="L2" s="233"/>
      <c r="M2" s="233"/>
      <c r="N2" s="233"/>
      <c r="O2" s="233"/>
      <c r="P2" s="234"/>
      <c r="Q2" s="231"/>
    </row>
    <row r="3" spans="1:17" s="88" customFormat="1" ht="13.5">
      <c r="A3" s="192" t="s">
        <v>14</v>
      </c>
      <c r="B3" s="343">
        <f>+'Budget Sheet'!B3:G3</f>
        <v>0</v>
      </c>
      <c r="C3" s="343"/>
      <c r="D3" s="343"/>
      <c r="E3" s="343"/>
      <c r="F3" s="343"/>
      <c r="G3" s="343"/>
      <c r="H3" s="235"/>
      <c r="I3" s="236"/>
      <c r="J3" s="89"/>
      <c r="K3" s="265"/>
      <c r="L3" s="266"/>
      <c r="M3" s="235"/>
      <c r="N3" s="236"/>
      <c r="O3" s="261"/>
      <c r="P3" s="262"/>
      <c r="Q3" s="232"/>
    </row>
    <row r="4" spans="1:17" s="94" customFormat="1" ht="13.5">
      <c r="A4" s="98" t="s">
        <v>49</v>
      </c>
      <c r="B4" s="345"/>
      <c r="C4" s="345"/>
      <c r="D4" s="345"/>
      <c r="E4" s="345"/>
      <c r="F4" s="346"/>
      <c r="G4" s="263"/>
      <c r="H4" s="88"/>
      <c r="I4" s="193"/>
      <c r="J4" s="347"/>
      <c r="K4" s="347"/>
      <c r="L4" s="348"/>
      <c r="M4" s="90"/>
      <c r="N4" s="263" t="s">
        <v>21</v>
      </c>
      <c r="O4" s="264"/>
      <c r="P4" s="215">
        <f>+'Budget Sheet'!P4</f>
        <v>1</v>
      </c>
      <c r="Q4" s="93"/>
    </row>
    <row r="5" spans="1:17" s="94" customFormat="1" ht="12.75" customHeight="1">
      <c r="A5" s="95"/>
      <c r="B5" s="285" t="s">
        <v>7</v>
      </c>
      <c r="C5" s="298" t="s">
        <v>15</v>
      </c>
      <c r="D5" s="114" t="s">
        <v>18</v>
      </c>
      <c r="E5" s="96" t="s">
        <v>1</v>
      </c>
      <c r="F5" s="96" t="s">
        <v>2</v>
      </c>
      <c r="G5" s="114" t="s">
        <v>61</v>
      </c>
      <c r="H5" s="114" t="s">
        <v>62</v>
      </c>
      <c r="I5" s="114" t="s">
        <v>63</v>
      </c>
      <c r="J5" s="114" t="s">
        <v>64</v>
      </c>
      <c r="K5" s="114" t="s">
        <v>65</v>
      </c>
      <c r="L5" s="114" t="s">
        <v>66</v>
      </c>
      <c r="M5" s="114" t="s">
        <v>67</v>
      </c>
      <c r="N5" s="114" t="s">
        <v>68</v>
      </c>
      <c r="O5" s="114" t="s">
        <v>69</v>
      </c>
      <c r="P5" s="114" t="s">
        <v>70</v>
      </c>
      <c r="Q5" s="97"/>
    </row>
    <row r="6" spans="1:17" s="94" customFormat="1" ht="12.75" customHeight="1">
      <c r="A6" s="98"/>
      <c r="B6" s="286"/>
      <c r="C6" s="91"/>
      <c r="D6" s="284"/>
      <c r="E6" s="99" t="s">
        <v>3</v>
      </c>
      <c r="F6" s="99" t="s">
        <v>4</v>
      </c>
      <c r="G6" s="284"/>
      <c r="H6" s="284"/>
      <c r="I6" s="284"/>
      <c r="J6" s="284"/>
      <c r="K6" s="284"/>
      <c r="L6" s="91"/>
      <c r="M6" s="91"/>
      <c r="N6" s="91"/>
      <c r="O6" s="91"/>
      <c r="P6" s="91"/>
      <c r="Q6" s="100" t="s">
        <v>5</v>
      </c>
    </row>
    <row r="7" spans="1:17" s="94" customFormat="1" ht="12.75" customHeight="1">
      <c r="A7" s="101" t="s">
        <v>6</v>
      </c>
      <c r="B7" s="286"/>
      <c r="C7" s="91"/>
      <c r="D7" s="284"/>
      <c r="E7" s="99" t="s">
        <v>8</v>
      </c>
      <c r="F7" s="99" t="s">
        <v>9</v>
      </c>
      <c r="G7" s="284"/>
      <c r="H7" s="284"/>
      <c r="I7" s="284"/>
      <c r="J7" s="284"/>
      <c r="K7" s="284"/>
      <c r="L7" s="77"/>
      <c r="M7" s="77"/>
      <c r="N7" s="77"/>
      <c r="O7" s="77"/>
      <c r="P7" s="77"/>
      <c r="Q7" s="100" t="s">
        <v>10</v>
      </c>
    </row>
    <row r="8" spans="1:17" s="94" customFormat="1" ht="12.75" customHeight="1">
      <c r="A8" s="17"/>
      <c r="B8" s="18"/>
      <c r="C8" s="14" t="s">
        <v>16</v>
      </c>
      <c r="D8" s="19" t="s">
        <v>19</v>
      </c>
      <c r="E8" s="6">
        <v>12</v>
      </c>
      <c r="F8" s="20">
        <v>0</v>
      </c>
      <c r="G8" s="41">
        <f>G9*12</f>
        <v>0</v>
      </c>
      <c r="H8" s="41">
        <f>H9*12</f>
        <v>0</v>
      </c>
      <c r="I8" s="41">
        <f>I9*12</f>
        <v>0</v>
      </c>
      <c r="J8" s="41">
        <f>J9*12</f>
        <v>0</v>
      </c>
      <c r="K8" s="41">
        <f>K9*12</f>
        <v>0</v>
      </c>
      <c r="L8" s="103">
        <f>ROUND(IF($P$4&gt;0,(F8*G9),0),0)</f>
        <v>0</v>
      </c>
      <c r="M8" s="103">
        <f>ROUND(IF($P$4&gt;1,((F8*(1+'DATA SHEET'!$F$14))*H9),0),0)</f>
        <v>0</v>
      </c>
      <c r="N8" s="103">
        <f>ROUND(IF($P$4&gt;2,(((F8*(1+'DATA SHEET'!$F$14)*(1+'DATA SHEET'!$F$14)))*I9),0),0)</f>
        <v>0</v>
      </c>
      <c r="O8" s="103">
        <f>ROUND(IF($P$4&gt;3,(((F8*(1+'DATA SHEET'!$F$14)*(1+'DATA SHEET'!$F$14)*(1+'DATA SHEET'!$F$14)))*J9),0),0)</f>
        <v>0</v>
      </c>
      <c r="P8" s="103">
        <f>ROUND(IF($P$4=5,(((F8*(1+'DATA SHEET'!$F$14)*(1+'DATA SHEET'!$F$14)*(1+'DATA SHEET'!$F$14)*(1+'DATA SHEET'!$F$14)))*K9),0),0)</f>
        <v>0</v>
      </c>
      <c r="Q8" s="104">
        <f aca="true" t="shared" si="0" ref="Q8:Q17">SUM(L8:P8)</f>
        <v>0</v>
      </c>
    </row>
    <row r="9" spans="1:17" s="111" customFormat="1" ht="12.75" customHeight="1">
      <c r="A9" s="105"/>
      <c r="B9" s="106"/>
      <c r="C9" s="16"/>
      <c r="D9" s="16"/>
      <c r="E9" s="107"/>
      <c r="F9" s="108"/>
      <c r="G9" s="21">
        <v>0</v>
      </c>
      <c r="H9" s="21">
        <v>0</v>
      </c>
      <c r="I9" s="21">
        <v>0</v>
      </c>
      <c r="J9" s="21">
        <v>0</v>
      </c>
      <c r="K9" s="21">
        <v>0</v>
      </c>
      <c r="L9" s="109">
        <f>ROUND(IF(D8="N",(L8*'DATA SHEET'!$F$6),(L8*'DATA SHEET'!$F$8)),0)</f>
        <v>0</v>
      </c>
      <c r="M9" s="109">
        <f>ROUND(IF($D$8="N",(M8*'DATA SHEET'!$F$6),(M8*'DATA SHEET'!$F$8)),0)</f>
        <v>0</v>
      </c>
      <c r="N9" s="109">
        <f>ROUND(IF(D8="N",(N8*'DATA SHEET'!$F$6),(N8*'DATA SHEET'!$F$8)),0)</f>
        <v>0</v>
      </c>
      <c r="O9" s="109">
        <f>ROUND(IF(D8="N",(O8*'DATA SHEET'!$F$6),(O8*'DATA SHEET'!$F$8)),0)</f>
        <v>0</v>
      </c>
      <c r="P9" s="109">
        <f>ROUND(IF(D8="N",(P8*'DATA SHEET'!$F$6),(P8*'DATA SHEET'!$F$8)),0)</f>
        <v>0</v>
      </c>
      <c r="Q9" s="110">
        <f t="shared" si="0"/>
        <v>0</v>
      </c>
    </row>
    <row r="10" spans="1:17" s="94" customFormat="1" ht="12.75" customHeight="1">
      <c r="A10" s="17"/>
      <c r="B10" s="18"/>
      <c r="C10" s="14" t="s">
        <v>16</v>
      </c>
      <c r="D10" s="19" t="s">
        <v>19</v>
      </c>
      <c r="E10" s="6">
        <v>12</v>
      </c>
      <c r="F10" s="20">
        <v>0</v>
      </c>
      <c r="G10" s="41">
        <f>G11*12</f>
        <v>0</v>
      </c>
      <c r="H10" s="41">
        <f>H11*12</f>
        <v>0</v>
      </c>
      <c r="I10" s="41">
        <f>I11*12</f>
        <v>0</v>
      </c>
      <c r="J10" s="41">
        <f>J11*12</f>
        <v>0</v>
      </c>
      <c r="K10" s="41">
        <f>K11*12</f>
        <v>0</v>
      </c>
      <c r="L10" s="103">
        <f>ROUND(IF($P$4&gt;0,(F10*G11),0),0)</f>
        <v>0</v>
      </c>
      <c r="M10" s="103">
        <f>ROUND(IF($P$4&gt;1,((F10*(1+'DATA SHEET'!$F$14))*H11),0),0)</f>
        <v>0</v>
      </c>
      <c r="N10" s="103">
        <f>ROUND(IF($P$4&gt;2,(((F10*(1+'DATA SHEET'!$F$14)*(1+'DATA SHEET'!$F$14)))*I11),0),0)</f>
        <v>0</v>
      </c>
      <c r="O10" s="103">
        <f>ROUND(IF($P$4&gt;3,(((F10*(1+'DATA SHEET'!$F$14)*(1+'DATA SHEET'!$F$14)*(1+'DATA SHEET'!$F$14)))*J11),0),0)</f>
        <v>0</v>
      </c>
      <c r="P10" s="103">
        <f>ROUND(IF($P$4=5,(((F10*(1+'DATA SHEET'!$F$14)*(1+'DATA SHEET'!$F$14)*(1+'DATA SHEET'!$F$14)*(1+'DATA SHEET'!$F$14)))*K11),0),0)</f>
        <v>0</v>
      </c>
      <c r="Q10" s="104">
        <f t="shared" si="0"/>
        <v>0</v>
      </c>
    </row>
    <row r="11" spans="1:17" s="111" customFormat="1" ht="12.75" customHeight="1">
      <c r="A11" s="105"/>
      <c r="B11" s="106"/>
      <c r="C11" s="16"/>
      <c r="D11" s="16"/>
      <c r="E11" s="107"/>
      <c r="F11" s="108"/>
      <c r="G11" s="21">
        <v>0</v>
      </c>
      <c r="H11" s="21">
        <v>0</v>
      </c>
      <c r="I11" s="21">
        <v>0</v>
      </c>
      <c r="J11" s="21">
        <v>0</v>
      </c>
      <c r="K11" s="21">
        <v>0</v>
      </c>
      <c r="L11" s="109">
        <f>ROUND(IF(D10="N",(L10*'DATA SHEET'!$F$6),(L10*'DATA SHEET'!$F$8)),0)</f>
        <v>0</v>
      </c>
      <c r="M11" s="109">
        <f>ROUND(IF($D$8="N",(M10*'DATA SHEET'!$F$6),(M10*'DATA SHEET'!$F$8)),0)</f>
        <v>0</v>
      </c>
      <c r="N11" s="109">
        <f>ROUND(IF(D10="N",(N10*'DATA SHEET'!$F$6),(N10*'DATA SHEET'!$F$8)),0)</f>
        <v>0</v>
      </c>
      <c r="O11" s="109">
        <f>ROUND(IF(D10="N",(O10*'DATA SHEET'!$F$6),(O10*'DATA SHEET'!$F$8)),0)</f>
        <v>0</v>
      </c>
      <c r="P11" s="109">
        <f>ROUND(IF(D10="N",(P10*'DATA SHEET'!$F$6),(P10*'DATA SHEET'!$F$8)),0)</f>
        <v>0</v>
      </c>
      <c r="Q11" s="110">
        <f t="shared" si="0"/>
        <v>0</v>
      </c>
    </row>
    <row r="12" spans="1:17" s="94" customFormat="1" ht="12.75" customHeight="1">
      <c r="A12" s="17"/>
      <c r="B12" s="18"/>
      <c r="C12" s="14" t="s">
        <v>16</v>
      </c>
      <c r="D12" s="19" t="s">
        <v>19</v>
      </c>
      <c r="E12" s="6">
        <v>12</v>
      </c>
      <c r="F12" s="20">
        <v>0</v>
      </c>
      <c r="G12" s="41">
        <f>G13*12</f>
        <v>0</v>
      </c>
      <c r="H12" s="41">
        <f>H13*12</f>
        <v>0</v>
      </c>
      <c r="I12" s="41">
        <f>I13*12</f>
        <v>0</v>
      </c>
      <c r="J12" s="41">
        <f>J13*12</f>
        <v>0</v>
      </c>
      <c r="K12" s="41">
        <f>K13*12</f>
        <v>0</v>
      </c>
      <c r="L12" s="103">
        <f>ROUND(IF($P$4&gt;0,(F12*G13),0),0)</f>
        <v>0</v>
      </c>
      <c r="M12" s="103">
        <f>ROUND(IF($P$4&gt;1,((F12*(1+'DATA SHEET'!$F$14))*H13),0),0)</f>
        <v>0</v>
      </c>
      <c r="N12" s="103">
        <f>ROUND(IF($P$4&gt;2,(((F12*(1+'DATA SHEET'!$F$14)*(1+'DATA SHEET'!$F$14)))*I13),0),0)</f>
        <v>0</v>
      </c>
      <c r="O12" s="103">
        <f>ROUND(IF($P$4&gt;3,(((F12*(1+'DATA SHEET'!$F$14)*(1+'DATA SHEET'!$F$14)*(1+'DATA SHEET'!$F$14)))*J13),0),0)</f>
        <v>0</v>
      </c>
      <c r="P12" s="103">
        <f>ROUND(IF($P$4=5,(((F12*(1+'DATA SHEET'!$F$14)*(1+'DATA SHEET'!$F$14)*(1+'DATA SHEET'!$F$14)*(1+'DATA SHEET'!$F$14)))*K13),0),0)</f>
        <v>0</v>
      </c>
      <c r="Q12" s="104">
        <f t="shared" si="0"/>
        <v>0</v>
      </c>
    </row>
    <row r="13" spans="1:17" s="111" customFormat="1" ht="12.75" customHeight="1">
      <c r="A13" s="105"/>
      <c r="B13" s="106"/>
      <c r="C13" s="16"/>
      <c r="D13" s="16"/>
      <c r="E13" s="107"/>
      <c r="F13" s="108"/>
      <c r="G13" s="21">
        <v>0</v>
      </c>
      <c r="H13" s="21">
        <v>0</v>
      </c>
      <c r="I13" s="21">
        <v>0</v>
      </c>
      <c r="J13" s="21">
        <v>0</v>
      </c>
      <c r="K13" s="21">
        <v>0</v>
      </c>
      <c r="L13" s="109">
        <f>ROUND(IF(D12="N",(L12*'DATA SHEET'!$F$6),(L12*'DATA SHEET'!$F$8)),0)</f>
        <v>0</v>
      </c>
      <c r="M13" s="109">
        <f>ROUND(IF($D$8="N",(M12*'DATA SHEET'!$F$6),(M12*'DATA SHEET'!$F$8)),0)</f>
        <v>0</v>
      </c>
      <c r="N13" s="109">
        <f>ROUND(IF(D12="N",(N12*'DATA SHEET'!$F$6),(N12*'DATA SHEET'!$F$8)),0)</f>
        <v>0</v>
      </c>
      <c r="O13" s="109">
        <f>ROUND(IF(D12="N",(O12*'DATA SHEET'!$F$6),(O12*'DATA SHEET'!$F$8)),0)</f>
        <v>0</v>
      </c>
      <c r="P13" s="109">
        <f>ROUND(IF(D12="N",(P12*'DATA SHEET'!$F$6),(P12*'DATA SHEET'!$F$8)),0)</f>
        <v>0</v>
      </c>
      <c r="Q13" s="110">
        <f t="shared" si="0"/>
        <v>0</v>
      </c>
    </row>
    <row r="14" spans="1:17" s="94" customFormat="1" ht="12.75" customHeight="1">
      <c r="A14" s="17" t="s">
        <v>0</v>
      </c>
      <c r="B14" s="18"/>
      <c r="C14" s="14" t="s">
        <v>16</v>
      </c>
      <c r="D14" s="19" t="s">
        <v>19</v>
      </c>
      <c r="E14" s="6">
        <v>12</v>
      </c>
      <c r="F14" s="20">
        <v>0</v>
      </c>
      <c r="G14" s="41">
        <f>G15*12</f>
        <v>0</v>
      </c>
      <c r="H14" s="41">
        <f>H15*12</f>
        <v>0</v>
      </c>
      <c r="I14" s="41">
        <f>I15*12</f>
        <v>0</v>
      </c>
      <c r="J14" s="41">
        <f>J15*12</f>
        <v>0</v>
      </c>
      <c r="K14" s="41">
        <f>K15*12</f>
        <v>0</v>
      </c>
      <c r="L14" s="103">
        <f>ROUND(IF($P$4&gt;0,(F14*G15),0),0)</f>
        <v>0</v>
      </c>
      <c r="M14" s="103">
        <f>ROUND(IF($P$4&gt;1,((F14*(1+'DATA SHEET'!$F$14))*H15),0),0)</f>
        <v>0</v>
      </c>
      <c r="N14" s="103">
        <f>ROUND(IF($P$4&gt;2,(((F14*(1+'DATA SHEET'!$F$14)*(1+'DATA SHEET'!$F$14)))*I15),0),0)</f>
        <v>0</v>
      </c>
      <c r="O14" s="103">
        <f>ROUND(IF($P$4&gt;3,(((F14*(1+'DATA SHEET'!$F$14)*(1+'DATA SHEET'!$F$14)*(1+'DATA SHEET'!$F$14)))*J15),0),0)</f>
        <v>0</v>
      </c>
      <c r="P14" s="103">
        <f>ROUND(IF($P$4=5,(((F14*(1+'DATA SHEET'!$F$14)*(1+'DATA SHEET'!$F$14)*(1+'DATA SHEET'!$F$14)*(1+'DATA SHEET'!$F$14)))*K15),0),0)</f>
        <v>0</v>
      </c>
      <c r="Q14" s="104">
        <f t="shared" si="0"/>
        <v>0</v>
      </c>
    </row>
    <row r="15" spans="1:17" s="111" customFormat="1" ht="12.75" customHeight="1">
      <c r="A15" s="105"/>
      <c r="B15" s="106"/>
      <c r="C15" s="16"/>
      <c r="D15" s="16"/>
      <c r="E15" s="107"/>
      <c r="F15" s="108"/>
      <c r="G15" s="21">
        <v>0</v>
      </c>
      <c r="H15" s="21">
        <v>0</v>
      </c>
      <c r="I15" s="21">
        <v>0</v>
      </c>
      <c r="J15" s="21">
        <v>0</v>
      </c>
      <c r="K15" s="21">
        <v>0</v>
      </c>
      <c r="L15" s="109">
        <f>ROUND(IF(D14="N",(L14*'DATA SHEET'!$F$6),(L14*'DATA SHEET'!$F$8)),0)</f>
        <v>0</v>
      </c>
      <c r="M15" s="109">
        <f>ROUND(IF($D$8="N",(M14*'DATA SHEET'!$F$6),(M14*'DATA SHEET'!$F$8)),0)</f>
        <v>0</v>
      </c>
      <c r="N15" s="109">
        <f>ROUND(IF(D14="N",(N14*'DATA SHEET'!$F$6),(N14*'DATA SHEET'!$F$8)),0)</f>
        <v>0</v>
      </c>
      <c r="O15" s="109">
        <f>ROUND(IF(D14="N",(O14*'DATA SHEET'!$F$6),(O14*'DATA SHEET'!$F$8)),0)</f>
        <v>0</v>
      </c>
      <c r="P15" s="109">
        <f>ROUND(IF(D14="N",(P14*'DATA SHEET'!$F$6),(P14*'DATA SHEET'!$F$8)),0)</f>
        <v>0</v>
      </c>
      <c r="Q15" s="110">
        <f t="shared" si="0"/>
        <v>0</v>
      </c>
    </row>
    <row r="16" spans="1:17" s="94" customFormat="1" ht="12.75" customHeight="1">
      <c r="A16" s="17"/>
      <c r="B16" s="18"/>
      <c r="C16" s="14" t="s">
        <v>16</v>
      </c>
      <c r="D16" s="19" t="s">
        <v>19</v>
      </c>
      <c r="E16" s="6">
        <v>12</v>
      </c>
      <c r="F16" s="20">
        <v>0</v>
      </c>
      <c r="G16" s="41">
        <f>G17*12</f>
        <v>0</v>
      </c>
      <c r="H16" s="41">
        <f>H17*12</f>
        <v>0</v>
      </c>
      <c r="I16" s="41">
        <f>I17*12</f>
        <v>0</v>
      </c>
      <c r="J16" s="41">
        <f>J17*12</f>
        <v>0</v>
      </c>
      <c r="K16" s="41">
        <f>K17*12</f>
        <v>0</v>
      </c>
      <c r="L16" s="103">
        <f>ROUND(IF($P$4&gt;0,(F16*G17),0),0)</f>
        <v>0</v>
      </c>
      <c r="M16" s="103">
        <f>ROUND(IF($P$4&gt;1,((F16*(1+'DATA SHEET'!$F$14))*H17),0),0)</f>
        <v>0</v>
      </c>
      <c r="N16" s="103">
        <f>ROUND(IF($P$4&gt;2,(((F16*(1+'DATA SHEET'!$F$14)*(1+'DATA SHEET'!$F$14)))*I17),0),0)</f>
        <v>0</v>
      </c>
      <c r="O16" s="103">
        <f>ROUND(IF($P$4&gt;3,(((F16*(1+'DATA SHEET'!$F$14)*(1+'DATA SHEET'!$F$14)*(1+'DATA SHEET'!$F$14)))*J17),0),0)</f>
        <v>0</v>
      </c>
      <c r="P16" s="103">
        <f>ROUND(IF($P$4=5,(((F16*(1+'DATA SHEET'!$F$14)*(1+'DATA SHEET'!$F$14)*(1+'DATA SHEET'!$F$14)*(1+'DATA SHEET'!$F$14)))*K17),0),0)</f>
        <v>0</v>
      </c>
      <c r="Q16" s="104">
        <f t="shared" si="0"/>
        <v>0</v>
      </c>
    </row>
    <row r="17" spans="1:17" s="111" customFormat="1" ht="12.75" customHeight="1">
      <c r="A17" s="105"/>
      <c r="B17" s="106"/>
      <c r="C17" s="16"/>
      <c r="D17" s="16"/>
      <c r="E17" s="107"/>
      <c r="F17" s="108"/>
      <c r="G17" s="21">
        <v>0</v>
      </c>
      <c r="H17" s="21">
        <v>0</v>
      </c>
      <c r="I17" s="21">
        <v>0</v>
      </c>
      <c r="J17" s="21">
        <v>0</v>
      </c>
      <c r="K17" s="21">
        <v>0</v>
      </c>
      <c r="L17" s="194">
        <f>ROUND(IF(D16="N",(L16*'DATA SHEET'!$F$6),(L16*'DATA SHEET'!$F$8)),0)</f>
        <v>0</v>
      </c>
      <c r="M17" s="194">
        <f>ROUND(IF($D$8="N",(M16*'DATA SHEET'!$F$6),(M16*'DATA SHEET'!$F$8)),0)</f>
        <v>0</v>
      </c>
      <c r="N17" s="194">
        <f>ROUND(IF(D16="N",(N16*'DATA SHEET'!$F$6),(N16*'DATA SHEET'!$F$8)),0)</f>
        <v>0</v>
      </c>
      <c r="O17" s="194">
        <f>ROUND(IF(D16="N",(O16*'DATA SHEET'!$F$6),(O16*'DATA SHEET'!$F$8)),0)</f>
        <v>0</v>
      </c>
      <c r="P17" s="194">
        <f>ROUND(IF(D16="N",(P16*'DATA SHEET'!$F$6),(P16*'DATA SHEET'!$F$8)),0)</f>
        <v>0</v>
      </c>
      <c r="Q17" s="195">
        <f t="shared" si="0"/>
        <v>0</v>
      </c>
    </row>
    <row r="18" spans="1:17" s="111" customFormat="1" ht="12.75" customHeight="1">
      <c r="A18" s="339" t="s">
        <v>78</v>
      </c>
      <c r="B18" s="340"/>
      <c r="C18" s="340"/>
      <c r="D18" s="340"/>
      <c r="E18" s="340"/>
      <c r="F18" s="340"/>
      <c r="G18" s="37">
        <f>+G8+G10+G12+G14+G16</f>
        <v>0</v>
      </c>
      <c r="H18" s="37">
        <f aca="true" t="shared" si="1" ref="H18:Q18">+H8+H10+H12+H14+H16</f>
        <v>0</v>
      </c>
      <c r="I18" s="37">
        <f t="shared" si="1"/>
        <v>0</v>
      </c>
      <c r="J18" s="37">
        <f t="shared" si="1"/>
        <v>0</v>
      </c>
      <c r="K18" s="37">
        <f t="shared" si="1"/>
        <v>0</v>
      </c>
      <c r="L18" s="196">
        <f t="shared" si="1"/>
        <v>0</v>
      </c>
      <c r="M18" s="196">
        <f t="shared" si="1"/>
        <v>0</v>
      </c>
      <c r="N18" s="196">
        <f t="shared" si="1"/>
        <v>0</v>
      </c>
      <c r="O18" s="196">
        <f t="shared" si="1"/>
        <v>0</v>
      </c>
      <c r="P18" s="196">
        <f t="shared" si="1"/>
        <v>0</v>
      </c>
      <c r="Q18" s="197">
        <f t="shared" si="1"/>
        <v>0</v>
      </c>
    </row>
    <row r="19" spans="1:17" s="111" customFormat="1" ht="12.75" customHeight="1">
      <c r="A19" s="341" t="s">
        <v>79</v>
      </c>
      <c r="B19" s="342"/>
      <c r="C19" s="342"/>
      <c r="D19" s="342"/>
      <c r="E19" s="342"/>
      <c r="F19" s="342"/>
      <c r="G19" s="198">
        <f>+G9+G11+G13+G15+G17</f>
        <v>0</v>
      </c>
      <c r="H19" s="198">
        <f aca="true" t="shared" si="2" ref="H19:Q19">+H9+H11+H13+H15+H17</f>
        <v>0</v>
      </c>
      <c r="I19" s="198">
        <f t="shared" si="2"/>
        <v>0</v>
      </c>
      <c r="J19" s="198">
        <f t="shared" si="2"/>
        <v>0</v>
      </c>
      <c r="K19" s="198">
        <f t="shared" si="2"/>
        <v>0</v>
      </c>
      <c r="L19" s="199">
        <f t="shared" si="2"/>
        <v>0</v>
      </c>
      <c r="M19" s="199">
        <f t="shared" si="2"/>
        <v>0</v>
      </c>
      <c r="N19" s="199">
        <f t="shared" si="2"/>
        <v>0</v>
      </c>
      <c r="O19" s="199">
        <f t="shared" si="2"/>
        <v>0</v>
      </c>
      <c r="P19" s="199">
        <f t="shared" si="2"/>
        <v>0</v>
      </c>
      <c r="Q19" s="200">
        <f t="shared" si="2"/>
        <v>0</v>
      </c>
    </row>
    <row r="20" spans="1:17" ht="12.75" customHeight="1">
      <c r="A20" s="252" t="s">
        <v>83</v>
      </c>
      <c r="B20" s="253"/>
      <c r="C20" s="253"/>
      <c r="D20" s="253"/>
      <c r="E20" s="253"/>
      <c r="F20" s="253"/>
      <c r="G20" s="253"/>
      <c r="H20" s="253"/>
      <c r="I20" s="253"/>
      <c r="J20" s="253"/>
      <c r="K20" s="253"/>
      <c r="L20" s="253"/>
      <c r="M20" s="253"/>
      <c r="N20" s="253"/>
      <c r="O20" s="253"/>
      <c r="P20" s="253"/>
      <c r="Q20" s="254"/>
    </row>
    <row r="21" spans="1:17" ht="12.75" customHeight="1">
      <c r="A21" s="17"/>
      <c r="B21" s="18"/>
      <c r="C21" s="24" t="s">
        <v>16</v>
      </c>
      <c r="D21" s="19" t="s">
        <v>19</v>
      </c>
      <c r="E21" s="6"/>
      <c r="F21" s="20">
        <v>0</v>
      </c>
      <c r="G21" s="39">
        <f>G22*12</f>
        <v>0</v>
      </c>
      <c r="H21" s="39">
        <f>H22*12</f>
        <v>0</v>
      </c>
      <c r="I21" s="39">
        <f>I22*12</f>
        <v>0</v>
      </c>
      <c r="J21" s="39">
        <f>J22*12</f>
        <v>0</v>
      </c>
      <c r="K21" s="39">
        <f>K22*12</f>
        <v>0</v>
      </c>
      <c r="L21" s="125">
        <f>ROUND(IF($P$4&gt;0,(F21*G22),0),0)</f>
        <v>0</v>
      </c>
      <c r="M21" s="125">
        <f>ROUND(IF($P$4&gt;1,((F21*(1+'DATA SHEET'!$F$14))*H22),0),0)</f>
        <v>0</v>
      </c>
      <c r="N21" s="125">
        <f>ROUND(IF($P$4&gt;2,(((F21*(1+'DATA SHEET'!$F$14)*(1+'DATA SHEET'!$F$14)))*I22),0),0)</f>
        <v>0</v>
      </c>
      <c r="O21" s="125">
        <f>ROUND(IF($P$4&gt;3,(((F21*(1+'DATA SHEET'!$F$14)*(1+'DATA SHEET'!$F$14)*(1+'DATA SHEET'!$F$14)))*J22),0),0)</f>
        <v>0</v>
      </c>
      <c r="P21" s="125">
        <f>ROUND(IF($P$4=5,(((F21*(1+'DATA SHEET'!$F$14)*(1+'DATA SHEET'!$F$14)*(1+'DATA SHEET'!$F$14)*(1+'DATA SHEET'!$F$14)))*K22),0),0)</f>
        <v>0</v>
      </c>
      <c r="Q21" s="126">
        <f aca="true" t="shared" si="3" ref="Q21:Q30">SUM(L21:P21)</f>
        <v>0</v>
      </c>
    </row>
    <row r="22" spans="1:17" ht="12.75" customHeight="1">
      <c r="A22" s="127"/>
      <c r="B22" s="128"/>
      <c r="C22" s="26"/>
      <c r="D22" s="26"/>
      <c r="E22" s="129"/>
      <c r="F22" s="130"/>
      <c r="G22" s="21">
        <v>0</v>
      </c>
      <c r="H22" s="21">
        <v>0</v>
      </c>
      <c r="I22" s="21">
        <v>0</v>
      </c>
      <c r="J22" s="21">
        <v>0</v>
      </c>
      <c r="K22" s="21">
        <v>0</v>
      </c>
      <c r="L22" s="131">
        <f>ROUND(IF(D21="N",(L21*'DATA SHEET'!$F$6),(L21*'DATA SHEET'!$F$8)),0)</f>
        <v>0</v>
      </c>
      <c r="M22" s="131">
        <f>ROUND(IF($D$8="N",(M21*'DATA SHEET'!$F$6),(M21*'DATA SHEET'!$F$8)),0)</f>
        <v>0</v>
      </c>
      <c r="N22" s="131">
        <f>ROUND(IF(D21="N",(N21*'DATA SHEET'!$F$6),(N21*'DATA SHEET'!$F$8)),0)</f>
        <v>0</v>
      </c>
      <c r="O22" s="131">
        <f>ROUND(IF(D21="N",(O21*'DATA SHEET'!$F$6),(O21*'DATA SHEET'!$F$8)),0)</f>
        <v>0</v>
      </c>
      <c r="P22" s="131">
        <f>ROUND(IF(D21="N",(P21*'DATA SHEET'!$F$6),(P21*'DATA SHEET'!$F$8)),0)</f>
        <v>0</v>
      </c>
      <c r="Q22" s="132">
        <f t="shared" si="3"/>
        <v>0</v>
      </c>
    </row>
    <row r="23" spans="1:17" ht="12.75" customHeight="1">
      <c r="A23" s="7"/>
      <c r="B23" s="8"/>
      <c r="C23" s="26" t="s">
        <v>16</v>
      </c>
      <c r="D23" s="181" t="s">
        <v>19</v>
      </c>
      <c r="E23" s="9"/>
      <c r="F23" s="10">
        <v>0</v>
      </c>
      <c r="G23" s="40">
        <f>G24*12</f>
        <v>0</v>
      </c>
      <c r="H23" s="40">
        <f>H24*12</f>
        <v>0</v>
      </c>
      <c r="I23" s="40">
        <f>I24*12</f>
        <v>0</v>
      </c>
      <c r="J23" s="40">
        <f>J24*12</f>
        <v>0</v>
      </c>
      <c r="K23" s="40">
        <f>K24*12</f>
        <v>0</v>
      </c>
      <c r="L23" s="125">
        <f>ROUND(IF($P$4&gt;0,(F23*G24),0),0)</f>
        <v>0</v>
      </c>
      <c r="M23" s="125">
        <f>ROUND(IF($P$4&gt;1,((F23*(1+'DATA SHEET'!$F$14))*H24),0),0)</f>
        <v>0</v>
      </c>
      <c r="N23" s="125">
        <f>ROUND(IF($P$4&gt;2,(((F23*(1+'DATA SHEET'!$F$14)*(1+'DATA SHEET'!$F$14)))*I24),0),0)</f>
        <v>0</v>
      </c>
      <c r="O23" s="125">
        <f>ROUND(IF($P$4&gt;3,(((F23*(1+'DATA SHEET'!$F$14)*(1+'DATA SHEET'!$F$14)*(1+'DATA SHEET'!$F$14)))*J24),0),0)</f>
        <v>0</v>
      </c>
      <c r="P23" s="125">
        <f>ROUND(IF($P$4=5,(((F23*(1+'DATA SHEET'!$F$14)*(1+'DATA SHEET'!$F$14)*(1+'DATA SHEET'!$F$14)*(1+'DATA SHEET'!$F$14)))*K24),0),0)</f>
        <v>0</v>
      </c>
      <c r="Q23" s="126">
        <f t="shared" si="3"/>
        <v>0</v>
      </c>
    </row>
    <row r="24" spans="1:17" ht="12.75" customHeight="1">
      <c r="A24" s="127"/>
      <c r="B24" s="128"/>
      <c r="C24" s="26"/>
      <c r="D24" s="26"/>
      <c r="E24" s="129"/>
      <c r="F24" s="130"/>
      <c r="G24" s="21">
        <v>0</v>
      </c>
      <c r="H24" s="21">
        <v>0</v>
      </c>
      <c r="I24" s="21">
        <v>0</v>
      </c>
      <c r="J24" s="21">
        <v>0</v>
      </c>
      <c r="K24" s="21">
        <v>0</v>
      </c>
      <c r="L24" s="131">
        <f>ROUND(IF(D23="N",(L23*'DATA SHEET'!$F$6),(L23*'DATA SHEET'!$F$8)),0)</f>
        <v>0</v>
      </c>
      <c r="M24" s="131">
        <f>ROUND(IF($D$8="N",(M23*'DATA SHEET'!$F$6),(M23*'DATA SHEET'!$F$8)),0)</f>
        <v>0</v>
      </c>
      <c r="N24" s="131">
        <f>ROUND(IF(D23="N",(N23*'DATA SHEET'!$F$6),(N23*'DATA SHEET'!$F$8)),0)</f>
        <v>0</v>
      </c>
      <c r="O24" s="131">
        <f>ROUND(IF(D23="N",(O23*'DATA SHEET'!$F$6),(O23*'DATA SHEET'!$F$8)),0)</f>
        <v>0</v>
      </c>
      <c r="P24" s="131">
        <f>ROUND(IF(D23="N",(P23*'DATA SHEET'!$F$6),(P23*'DATA SHEET'!$F$8)),0)</f>
        <v>0</v>
      </c>
      <c r="Q24" s="132">
        <f t="shared" si="3"/>
        <v>0</v>
      </c>
    </row>
    <row r="25" spans="1:17" ht="12.75" customHeight="1">
      <c r="A25" s="7"/>
      <c r="B25" s="8"/>
      <c r="C25" s="26" t="s">
        <v>16</v>
      </c>
      <c r="D25" s="181" t="s">
        <v>19</v>
      </c>
      <c r="E25" s="9"/>
      <c r="F25" s="10">
        <v>0</v>
      </c>
      <c r="G25" s="40">
        <f>G26*12</f>
        <v>0</v>
      </c>
      <c r="H25" s="40">
        <f>H26*12</f>
        <v>0</v>
      </c>
      <c r="I25" s="40">
        <f>I26*12</f>
        <v>0</v>
      </c>
      <c r="J25" s="40">
        <f>J26*12</f>
        <v>0</v>
      </c>
      <c r="K25" s="40">
        <f>K26*12</f>
        <v>0</v>
      </c>
      <c r="L25" s="125">
        <f>ROUND(IF($P$4&gt;0,(F25*G26),0),0)</f>
        <v>0</v>
      </c>
      <c r="M25" s="125">
        <f>ROUND(IF($P$4&gt;1,((F25*(1+'DATA SHEET'!$F$14))*H26),0),0)</f>
        <v>0</v>
      </c>
      <c r="N25" s="125">
        <f>ROUND(IF($P$4&gt;2,(((F25*(1+'DATA SHEET'!$F$14)*(1+'DATA SHEET'!$F$14)))*I26),0),0)</f>
        <v>0</v>
      </c>
      <c r="O25" s="125">
        <f>ROUND(IF($P$4&gt;3,(((F25*(1+'DATA SHEET'!$F$14)*(1+'DATA SHEET'!$F$14)*(1+'DATA SHEET'!$F$14)))*J26),0),0)</f>
        <v>0</v>
      </c>
      <c r="P25" s="125">
        <f>ROUND(IF($P$4=5,(((F25*(1+'DATA SHEET'!$F$14)*(1+'DATA SHEET'!$F$14)*(1+'DATA SHEET'!$F$14)*(1+'DATA SHEET'!$F$14)))*K26),0),0)</f>
        <v>0</v>
      </c>
      <c r="Q25" s="126">
        <f t="shared" si="3"/>
        <v>0</v>
      </c>
    </row>
    <row r="26" spans="1:17" ht="12.75" customHeight="1">
      <c r="A26" s="127"/>
      <c r="B26" s="128"/>
      <c r="C26" s="26"/>
      <c r="D26" s="26"/>
      <c r="E26" s="129"/>
      <c r="F26" s="130"/>
      <c r="G26" s="21">
        <v>0</v>
      </c>
      <c r="H26" s="21">
        <v>0</v>
      </c>
      <c r="I26" s="21">
        <v>0</v>
      </c>
      <c r="J26" s="21">
        <v>0</v>
      </c>
      <c r="K26" s="21">
        <v>0</v>
      </c>
      <c r="L26" s="131">
        <f>ROUND(IF(D25="N",(L25*'DATA SHEET'!$F$6),(L25*'DATA SHEET'!$F$8)),0)</f>
        <v>0</v>
      </c>
      <c r="M26" s="131">
        <f>ROUND(IF($D$8="N",(M25*'DATA SHEET'!$F$6),(M25*'DATA SHEET'!$F$8)),0)</f>
        <v>0</v>
      </c>
      <c r="N26" s="131">
        <f>ROUND(IF(D25="N",(N25*'DATA SHEET'!$F$6),(N25*'DATA SHEET'!$F$8)),0)</f>
        <v>0</v>
      </c>
      <c r="O26" s="131">
        <f>ROUND(IF(D25="N",(O25*'DATA SHEET'!$F$6),(O25*'DATA SHEET'!$F$8)),0)</f>
        <v>0</v>
      </c>
      <c r="P26" s="131">
        <f>ROUND(IF(D25="N",(P25*'DATA SHEET'!$F$6),(P25*'DATA SHEET'!$F$8)),0)</f>
        <v>0</v>
      </c>
      <c r="Q26" s="132">
        <f t="shared" si="3"/>
        <v>0</v>
      </c>
    </row>
    <row r="27" spans="1:17" ht="12.75" customHeight="1">
      <c r="A27" s="7"/>
      <c r="B27" s="8"/>
      <c r="C27" s="26" t="s">
        <v>16</v>
      </c>
      <c r="D27" s="181" t="s">
        <v>19</v>
      </c>
      <c r="E27" s="9"/>
      <c r="F27" s="10">
        <v>0</v>
      </c>
      <c r="G27" s="40">
        <f>G28*12</f>
        <v>0</v>
      </c>
      <c r="H27" s="40">
        <f>H28*12</f>
        <v>0</v>
      </c>
      <c r="I27" s="40">
        <f>I28*12</f>
        <v>0</v>
      </c>
      <c r="J27" s="40">
        <f>J28*12</f>
        <v>0</v>
      </c>
      <c r="K27" s="40">
        <f>K28*12</f>
        <v>0</v>
      </c>
      <c r="L27" s="125">
        <f>ROUND(IF($P$4&gt;0,(F27*G28),0),0)</f>
        <v>0</v>
      </c>
      <c r="M27" s="125">
        <f>ROUND(IF($P$4&gt;1,((F27*(1+'DATA SHEET'!$F$14))*H28),0),0)</f>
        <v>0</v>
      </c>
      <c r="N27" s="125">
        <f>ROUND(IF($P$4&gt;2,(((F27*(1+'DATA SHEET'!$F$14)*(1+'DATA SHEET'!$F$14)))*I28),0),0)</f>
        <v>0</v>
      </c>
      <c r="O27" s="125">
        <f>ROUND(IF($P$4&gt;3,(((F27*(1+'DATA SHEET'!$F$14)*(1+'DATA SHEET'!$F$14)*(1+'DATA SHEET'!$F$14)))*J28),0),0)</f>
        <v>0</v>
      </c>
      <c r="P27" s="125">
        <f>ROUND(IF($P$4=5,(((F27*(1+'DATA SHEET'!$F$14)*(1+'DATA SHEET'!$F$14)*(1+'DATA SHEET'!$F$14)*(1+'DATA SHEET'!$F$14)))*K28),0),0)</f>
        <v>0</v>
      </c>
      <c r="Q27" s="126">
        <f t="shared" si="3"/>
        <v>0</v>
      </c>
    </row>
    <row r="28" spans="1:17" ht="12.75" customHeight="1">
      <c r="A28" s="127"/>
      <c r="B28" s="128"/>
      <c r="C28" s="26"/>
      <c r="D28" s="26"/>
      <c r="E28" s="129"/>
      <c r="F28" s="130"/>
      <c r="G28" s="21">
        <v>0</v>
      </c>
      <c r="H28" s="21">
        <v>0</v>
      </c>
      <c r="I28" s="21">
        <v>0</v>
      </c>
      <c r="J28" s="21">
        <v>0</v>
      </c>
      <c r="K28" s="21">
        <v>0</v>
      </c>
      <c r="L28" s="131">
        <f>ROUND(IF(D27="N",(L27*'DATA SHEET'!$F$6),(L27*'DATA SHEET'!$F$8)),0)</f>
        <v>0</v>
      </c>
      <c r="M28" s="131">
        <f>ROUND(IF($D$8="N",(M27*'DATA SHEET'!$F$6),(M27*'DATA SHEET'!$F$8)),0)</f>
        <v>0</v>
      </c>
      <c r="N28" s="131">
        <f>ROUND(IF(D27="N",(N27*'DATA SHEET'!$F$6),(N27*'DATA SHEET'!$F$8)),0)</f>
        <v>0</v>
      </c>
      <c r="O28" s="131">
        <f>ROUND(IF(D27="N",(O27*'DATA SHEET'!$F$6),(O27*'DATA SHEET'!$F$8)),0)</f>
        <v>0</v>
      </c>
      <c r="P28" s="131">
        <f>ROUND(IF(D27="N",(P27*'DATA SHEET'!$F$6),(P27*'DATA SHEET'!$F$8)),0)</f>
        <v>0</v>
      </c>
      <c r="Q28" s="132">
        <f t="shared" si="3"/>
        <v>0</v>
      </c>
    </row>
    <row r="29" spans="1:17" ht="12.75" customHeight="1">
      <c r="A29" s="7"/>
      <c r="B29" s="8"/>
      <c r="C29" s="26" t="s">
        <v>16</v>
      </c>
      <c r="D29" s="181" t="s">
        <v>19</v>
      </c>
      <c r="E29" s="9"/>
      <c r="F29" s="10">
        <v>0</v>
      </c>
      <c r="G29" s="40">
        <f>G30*12</f>
        <v>0</v>
      </c>
      <c r="H29" s="40">
        <f>H30*12</f>
        <v>0</v>
      </c>
      <c r="I29" s="40">
        <f>I30*12</f>
        <v>0</v>
      </c>
      <c r="J29" s="40">
        <f>J30*12</f>
        <v>0</v>
      </c>
      <c r="K29" s="40">
        <f>K30*12</f>
        <v>0</v>
      </c>
      <c r="L29" s="201">
        <f>ROUND(IF($P$4&gt;0,(F29*G30),0),0)</f>
        <v>0</v>
      </c>
      <c r="M29" s="201">
        <f>ROUND(IF($P$4&gt;1,((F29*(1+'DATA SHEET'!$F$14))*H30),0),0)</f>
        <v>0</v>
      </c>
      <c r="N29" s="201">
        <f>ROUND(IF($P$4&gt;2,(((F29*(1+'DATA SHEET'!$F$14)*(1+'DATA SHEET'!$F$14)))*I30),0),0)</f>
        <v>0</v>
      </c>
      <c r="O29" s="201">
        <f>ROUND(IF($P$4&gt;3,(((F29*(1+'DATA SHEET'!$F$14)*(1+'DATA SHEET'!$F$14)*(1+'DATA SHEET'!$F$14)))*J30),0),0)</f>
        <v>0</v>
      </c>
      <c r="P29" s="201">
        <f>ROUND(IF($P$4=5,(((F29*(1+'DATA SHEET'!$F$14)*(1+'DATA SHEET'!$F$14)*(1+'DATA SHEET'!$F$14)*(1+'DATA SHEET'!$F$14)))*K30),0),0)</f>
        <v>0</v>
      </c>
      <c r="Q29" s="202">
        <f t="shared" si="3"/>
        <v>0</v>
      </c>
    </row>
    <row r="30" spans="1:17" ht="12.75" customHeight="1">
      <c r="A30" s="127"/>
      <c r="B30" s="128"/>
      <c r="C30" s="26"/>
      <c r="D30" s="26"/>
      <c r="E30" s="129"/>
      <c r="F30" s="130"/>
      <c r="G30" s="21">
        <v>0</v>
      </c>
      <c r="H30" s="21">
        <v>0</v>
      </c>
      <c r="I30" s="21">
        <v>0</v>
      </c>
      <c r="J30" s="21">
        <v>0</v>
      </c>
      <c r="K30" s="21">
        <v>0</v>
      </c>
      <c r="L30" s="203">
        <f>ROUND(IF(D29="N",(L29*'DATA SHEET'!$F$6),(L29*'DATA SHEET'!$F$8)),0)</f>
        <v>0</v>
      </c>
      <c r="M30" s="203">
        <f>ROUND(IF($D$8="N",(M29*'DATA SHEET'!$F$6),(M29*'DATA SHEET'!$F$8)),0)</f>
        <v>0</v>
      </c>
      <c r="N30" s="203">
        <f>ROUND(IF(D29="N",(N29*'DATA SHEET'!$F$6),(N29*'DATA SHEET'!$F$8)),0)</f>
        <v>0</v>
      </c>
      <c r="O30" s="203">
        <f>ROUND(IF(D29="N",(O29*'DATA SHEET'!$F$6),(O29*'DATA SHEET'!$F$8)),0)</f>
        <v>0</v>
      </c>
      <c r="P30" s="203">
        <f>ROUND(IF(D29="N",(P29*'DATA SHEET'!$F$6),(P29*'DATA SHEET'!$F$8)),0)</f>
        <v>0</v>
      </c>
      <c r="Q30" s="204">
        <f t="shared" si="3"/>
        <v>0</v>
      </c>
    </row>
    <row r="31" spans="1:17" s="111" customFormat="1" ht="12.75" customHeight="1">
      <c r="A31" s="339" t="s">
        <v>81</v>
      </c>
      <c r="B31" s="340"/>
      <c r="C31" s="340"/>
      <c r="D31" s="340"/>
      <c r="E31" s="340"/>
      <c r="F31" s="340"/>
      <c r="G31" s="37">
        <f>+G21+G23+G25+G27+G29</f>
        <v>0</v>
      </c>
      <c r="H31" s="37">
        <f aca="true" t="shared" si="4" ref="H31:Q31">+H21+H23+H25+H27+H29</f>
        <v>0</v>
      </c>
      <c r="I31" s="37">
        <f t="shared" si="4"/>
        <v>0</v>
      </c>
      <c r="J31" s="37">
        <f t="shared" si="4"/>
        <v>0</v>
      </c>
      <c r="K31" s="37">
        <f t="shared" si="4"/>
        <v>0</v>
      </c>
      <c r="L31" s="196">
        <f t="shared" si="4"/>
        <v>0</v>
      </c>
      <c r="M31" s="196">
        <f t="shared" si="4"/>
        <v>0</v>
      </c>
      <c r="N31" s="196">
        <f t="shared" si="4"/>
        <v>0</v>
      </c>
      <c r="O31" s="196">
        <f t="shared" si="4"/>
        <v>0</v>
      </c>
      <c r="P31" s="196">
        <f t="shared" si="4"/>
        <v>0</v>
      </c>
      <c r="Q31" s="197">
        <f t="shared" si="4"/>
        <v>0</v>
      </c>
    </row>
    <row r="32" spans="1:17" s="111" customFormat="1" ht="12.75" customHeight="1">
      <c r="A32" s="341" t="s">
        <v>82</v>
      </c>
      <c r="B32" s="342"/>
      <c r="C32" s="342"/>
      <c r="D32" s="342"/>
      <c r="E32" s="342"/>
      <c r="F32" s="342"/>
      <c r="G32" s="198">
        <f>+G22+G24+G26+G28+G30</f>
        <v>0</v>
      </c>
      <c r="H32" s="198">
        <f aca="true" t="shared" si="5" ref="H32:Q32">+H22+H24+H26+H28+H30</f>
        <v>0</v>
      </c>
      <c r="I32" s="198">
        <f t="shared" si="5"/>
        <v>0</v>
      </c>
      <c r="J32" s="198">
        <f t="shared" si="5"/>
        <v>0</v>
      </c>
      <c r="K32" s="198">
        <f t="shared" si="5"/>
        <v>0</v>
      </c>
      <c r="L32" s="199">
        <f t="shared" si="5"/>
        <v>0</v>
      </c>
      <c r="M32" s="199">
        <f t="shared" si="5"/>
        <v>0</v>
      </c>
      <c r="N32" s="199">
        <f t="shared" si="5"/>
        <v>0</v>
      </c>
      <c r="O32" s="199">
        <f t="shared" si="5"/>
        <v>0</v>
      </c>
      <c r="P32" s="199">
        <f t="shared" si="5"/>
        <v>0</v>
      </c>
      <c r="Q32" s="200">
        <f t="shared" si="5"/>
        <v>0</v>
      </c>
    </row>
    <row r="33" spans="1:17" ht="12.75" customHeight="1">
      <c r="A33" s="252" t="s">
        <v>84</v>
      </c>
      <c r="B33" s="253"/>
      <c r="C33" s="253"/>
      <c r="D33" s="253"/>
      <c r="E33" s="253"/>
      <c r="F33" s="253"/>
      <c r="G33" s="253"/>
      <c r="H33" s="253"/>
      <c r="I33" s="253"/>
      <c r="J33" s="253"/>
      <c r="K33" s="253"/>
      <c r="L33" s="253"/>
      <c r="M33" s="253"/>
      <c r="N33" s="253"/>
      <c r="O33" s="253"/>
      <c r="P33" s="253"/>
      <c r="Q33" s="254"/>
    </row>
    <row r="34" spans="1:17" ht="12.75" customHeight="1">
      <c r="A34" s="7"/>
      <c r="B34" s="8"/>
      <c r="C34" s="28" t="s">
        <v>27</v>
      </c>
      <c r="D34" s="181"/>
      <c r="E34" s="9"/>
      <c r="F34" s="10">
        <v>0</v>
      </c>
      <c r="G34" s="38">
        <f>G35*12</f>
        <v>0</v>
      </c>
      <c r="H34" s="38">
        <f>H35*12</f>
        <v>0</v>
      </c>
      <c r="I34" s="38">
        <f>I35*12</f>
        <v>0</v>
      </c>
      <c r="J34" s="38">
        <f>J35*12</f>
        <v>0</v>
      </c>
      <c r="K34" s="38">
        <f>K35*12</f>
        <v>0</v>
      </c>
      <c r="L34" s="205">
        <f>ROUND(IF($P$4&gt;0,(F34*G35),0),0)</f>
        <v>0</v>
      </c>
      <c r="M34" s="205">
        <f>ROUND(IF($P$4&gt;1,((F34*(1+'DATA SHEET'!$F$14))*H35),0),0)</f>
        <v>0</v>
      </c>
      <c r="N34" s="205">
        <f>ROUND(IF($P$4&gt;2,(((F34*(1+'DATA SHEET'!$F$14)*(1+'DATA SHEET'!$F$14)))*I35),0),0)</f>
        <v>0</v>
      </c>
      <c r="O34" s="205">
        <f>ROUND(IF($P$4&gt;3,(((F34*(1+'DATA SHEET'!$F$14)*(1+'DATA SHEET'!$F$14)*(1+'DATA SHEET'!$F$14)))*J35),0),0)</f>
        <v>0</v>
      </c>
      <c r="P34" s="205">
        <f>ROUND(IF($P$4=5,(((F34*(1+'DATA SHEET'!$F$14)*(1+'DATA SHEET'!$F$14)*(1+'DATA SHEET'!$F$14)*(1+'DATA SHEET'!$F$14)))*K35),0),0)</f>
        <v>0</v>
      </c>
      <c r="Q34" s="206">
        <f>SUM(L34:P34)</f>
        <v>0</v>
      </c>
    </row>
    <row r="35" spans="1:17" ht="12.75" customHeight="1">
      <c r="A35" s="141"/>
      <c r="B35" s="142"/>
      <c r="C35" s="28"/>
      <c r="D35" s="28"/>
      <c r="E35" s="143"/>
      <c r="F35" s="144"/>
      <c r="G35" s="21">
        <v>0</v>
      </c>
      <c r="H35" s="21">
        <v>0</v>
      </c>
      <c r="I35" s="21">
        <v>0</v>
      </c>
      <c r="J35" s="21">
        <v>0</v>
      </c>
      <c r="K35" s="21">
        <v>0</v>
      </c>
      <c r="L35" s="207">
        <f>ROUND(L34*'DATA SHEET'!$F$10,0)</f>
        <v>0</v>
      </c>
      <c r="M35" s="208">
        <f>ROUND(M34*'DATA SHEET'!$F$10,0)</f>
        <v>0</v>
      </c>
      <c r="N35" s="208">
        <f>ROUND(N34*'DATA SHEET'!$F$10,0)</f>
        <v>0</v>
      </c>
      <c r="O35" s="208">
        <f>ROUND(O34*'DATA SHEET'!$F$10,0)</f>
        <v>0</v>
      </c>
      <c r="P35" s="208">
        <f>ROUND(P34*'DATA SHEET'!$F$10,0)</f>
        <v>0</v>
      </c>
      <c r="Q35" s="151">
        <f aca="true" t="shared" si="6" ref="Q35:Q41">SUM(L35:P35)</f>
        <v>0</v>
      </c>
    </row>
    <row r="36" spans="1:17" ht="12.75" customHeight="1">
      <c r="A36" s="7"/>
      <c r="B36" s="8"/>
      <c r="C36" s="28" t="s">
        <v>27</v>
      </c>
      <c r="D36" s="181"/>
      <c r="E36" s="9"/>
      <c r="F36" s="10">
        <v>0</v>
      </c>
      <c r="G36" s="38">
        <f>G37*12</f>
        <v>0</v>
      </c>
      <c r="H36" s="38">
        <f>H37*12</f>
        <v>0</v>
      </c>
      <c r="I36" s="38">
        <f>I37*12</f>
        <v>0</v>
      </c>
      <c r="J36" s="38">
        <f>J37*12</f>
        <v>0</v>
      </c>
      <c r="K36" s="38">
        <f>K37*12</f>
        <v>0</v>
      </c>
      <c r="L36" s="205">
        <f>ROUND(IF($P$4&gt;0,(F36*G37),0),0)</f>
        <v>0</v>
      </c>
      <c r="M36" s="205">
        <f>ROUND(IF($P$4&gt;1,((F36*(1+'DATA SHEET'!$F$14))*H37),0),0)</f>
        <v>0</v>
      </c>
      <c r="N36" s="205">
        <f>ROUND(IF($P$4&gt;2,(((F36*(1+'DATA SHEET'!$F$14)*(1+'DATA SHEET'!$F$14)))*I37),0),0)</f>
        <v>0</v>
      </c>
      <c r="O36" s="205">
        <f>ROUND(IF($P$4&gt;3,(((F36*(1+'DATA SHEET'!$F$14)*(1+'DATA SHEET'!$F$14)*(1+'DATA SHEET'!$F$14)))*J37),0),0)</f>
        <v>0</v>
      </c>
      <c r="P36" s="205">
        <f>ROUND(IF($P$4=5,(((F36*(1+'DATA SHEET'!$F$14)*(1+'DATA SHEET'!$F$14)*(1+'DATA SHEET'!$F$14)*(1+'DATA SHEET'!$F$14)))*K37),0),0)</f>
        <v>0</v>
      </c>
      <c r="Q36" s="206">
        <f t="shared" si="6"/>
        <v>0</v>
      </c>
    </row>
    <row r="37" spans="1:17" ht="12.75" customHeight="1">
      <c r="A37" s="141"/>
      <c r="B37" s="142"/>
      <c r="C37" s="28"/>
      <c r="D37" s="28"/>
      <c r="E37" s="143"/>
      <c r="F37" s="144"/>
      <c r="G37" s="21">
        <v>0</v>
      </c>
      <c r="H37" s="21">
        <v>0</v>
      </c>
      <c r="I37" s="21">
        <v>0</v>
      </c>
      <c r="J37" s="21">
        <v>0</v>
      </c>
      <c r="K37" s="21">
        <v>0</v>
      </c>
      <c r="L37" s="208">
        <f>ROUND(L36*'DATA SHEET'!$F$10,0)</f>
        <v>0</v>
      </c>
      <c r="M37" s="208">
        <f>ROUND(M36*'DATA SHEET'!$F$10,0)</f>
        <v>0</v>
      </c>
      <c r="N37" s="208">
        <f>ROUND(N36*'DATA SHEET'!$F$10,0)</f>
        <v>0</v>
      </c>
      <c r="O37" s="208">
        <f>ROUND(O36*'DATA SHEET'!$F$10,0)</f>
        <v>0</v>
      </c>
      <c r="P37" s="208">
        <f>ROUND(P36*'DATA SHEET'!$F$10,0)</f>
        <v>0</v>
      </c>
      <c r="Q37" s="151">
        <f t="shared" si="6"/>
        <v>0</v>
      </c>
    </row>
    <row r="38" spans="1:17" ht="12.75" customHeight="1">
      <c r="A38" s="7"/>
      <c r="B38" s="8"/>
      <c r="C38" s="28" t="s">
        <v>27</v>
      </c>
      <c r="D38" s="181"/>
      <c r="E38" s="9"/>
      <c r="F38" s="10">
        <v>0</v>
      </c>
      <c r="G38" s="38">
        <f>G39*12</f>
        <v>0</v>
      </c>
      <c r="H38" s="38">
        <f>H39*12</f>
        <v>0</v>
      </c>
      <c r="I38" s="38">
        <f>I39*12</f>
        <v>0</v>
      </c>
      <c r="J38" s="38">
        <f>J39*12</f>
        <v>0</v>
      </c>
      <c r="K38" s="38">
        <f>K39*12</f>
        <v>0</v>
      </c>
      <c r="L38" s="205">
        <f>ROUND(IF($P$4&gt;0,(F38*G39),0),0)</f>
        <v>0</v>
      </c>
      <c r="M38" s="205">
        <f>ROUND(IF($P$4&gt;1,((F38*(1+'DATA SHEET'!$F$14))*H39),0),0)</f>
        <v>0</v>
      </c>
      <c r="N38" s="205">
        <f>ROUND(IF($P$4&gt;2,(((F38*(1+'DATA SHEET'!$F$14)*(1+'DATA SHEET'!$F$14)))*I39),0),0)</f>
        <v>0</v>
      </c>
      <c r="O38" s="205">
        <f>ROUND(IF($P$4&gt;3,(((F38*(1+'DATA SHEET'!$F$14)*(1+'DATA SHEET'!$F$14)*(1+'DATA SHEET'!$F$14)))*J39),0),0)</f>
        <v>0</v>
      </c>
      <c r="P38" s="205">
        <f>ROUND(IF($P$4=5,(((F38*(1+'DATA SHEET'!$F$14)*(1+'DATA SHEET'!$F$14)*(1+'DATA SHEET'!$F$14)*(1+'DATA SHEET'!$F$14)))*K39),0),0)</f>
        <v>0</v>
      </c>
      <c r="Q38" s="206">
        <f t="shared" si="6"/>
        <v>0</v>
      </c>
    </row>
    <row r="39" spans="1:17" ht="12.75" customHeight="1">
      <c r="A39" s="141"/>
      <c r="B39" s="142"/>
      <c r="C39" s="28"/>
      <c r="D39" s="28"/>
      <c r="E39" s="143"/>
      <c r="F39" s="144"/>
      <c r="G39" s="21">
        <v>0</v>
      </c>
      <c r="H39" s="21">
        <v>0</v>
      </c>
      <c r="I39" s="21">
        <v>0</v>
      </c>
      <c r="J39" s="21">
        <v>0</v>
      </c>
      <c r="K39" s="21">
        <v>0</v>
      </c>
      <c r="L39" s="150">
        <f>ROUND(L38*'DATA SHEET'!$F$10,0)</f>
        <v>0</v>
      </c>
      <c r="M39" s="150">
        <f>ROUND(M38*'DATA SHEET'!$F$10,0)</f>
        <v>0</v>
      </c>
      <c r="N39" s="150">
        <f>ROUND(N38*'DATA SHEET'!$F$10,0)</f>
        <v>0</v>
      </c>
      <c r="O39" s="150">
        <f>ROUND(O38*'DATA SHEET'!$F$10,0)</f>
        <v>0</v>
      </c>
      <c r="P39" s="150">
        <f>ROUND(P38*'DATA SHEET'!$F$10,0)</f>
        <v>0</v>
      </c>
      <c r="Q39" s="151">
        <f t="shared" si="6"/>
        <v>0</v>
      </c>
    </row>
    <row r="40" spans="1:17" ht="12.75" customHeight="1">
      <c r="A40" s="7"/>
      <c r="B40" s="142" t="s">
        <v>12</v>
      </c>
      <c r="C40" s="28"/>
      <c r="D40" s="28"/>
      <c r="E40" s="143"/>
      <c r="F40" s="145">
        <f>+'DATA SHEET'!H32</f>
        <v>28000</v>
      </c>
      <c r="G40" s="38">
        <f>G41*12</f>
        <v>0</v>
      </c>
      <c r="H40" s="38">
        <f>H41*12</f>
        <v>0</v>
      </c>
      <c r="I40" s="38">
        <f>I41*12</f>
        <v>0</v>
      </c>
      <c r="J40" s="38">
        <f>J41*12</f>
        <v>0</v>
      </c>
      <c r="K40" s="38">
        <f>K41*12</f>
        <v>0</v>
      </c>
      <c r="L40" s="209">
        <f>ROUND(IF($P$4&gt;0,(F40*G41),0),0)</f>
        <v>0</v>
      </c>
      <c r="M40" s="209">
        <f>ROUND(IF($P$4&gt;1,((F40*(1+'DATA SHEET'!$F$14))*H41),0),0)</f>
        <v>0</v>
      </c>
      <c r="N40" s="209">
        <f>ROUND(IF($P$4&gt;2,(((F40*(1+'DATA SHEET'!$F$14)*(1+'DATA SHEET'!$F$14)))*I41),0),0)</f>
        <v>0</v>
      </c>
      <c r="O40" s="209">
        <f>ROUND(IF($P$4&gt;3,(((F40*(1+'DATA SHEET'!$F$14)*(1+'DATA SHEET'!$F$14)*(1+'DATA SHEET'!$F$14)))*J41),0),0)</f>
        <v>0</v>
      </c>
      <c r="P40" s="209">
        <f>ROUND(IF($P$4=5,(((F40*(1+'DATA SHEET'!$F$14)*(1+'DATA SHEET'!$F$14)*(1+'DATA SHEET'!$F$14)*(1+'DATA SHEET'!$F$14)))*K41),0),0)</f>
        <v>0</v>
      </c>
      <c r="Q40" s="210">
        <f t="shared" si="6"/>
        <v>0</v>
      </c>
    </row>
    <row r="41" spans="1:17" ht="12.75" customHeight="1">
      <c r="A41" s="147"/>
      <c r="B41" s="148"/>
      <c r="C41" s="30"/>
      <c r="D41" s="30"/>
      <c r="E41" s="149"/>
      <c r="F41" s="150"/>
      <c r="G41" s="36">
        <v>0</v>
      </c>
      <c r="H41" s="36">
        <v>0</v>
      </c>
      <c r="I41" s="36">
        <v>0</v>
      </c>
      <c r="J41" s="36">
        <v>0</v>
      </c>
      <c r="K41" s="36">
        <v>0</v>
      </c>
      <c r="L41" s="150">
        <f>ROUND(IF(L40&gt;0,G41*'DATA SHEET'!$H$33,0),0)</f>
        <v>0</v>
      </c>
      <c r="M41" s="150">
        <f>ROUND(IF(M40&gt;0,(('DATA SHEET'!$H$33*(1+'DATA SHEET'!$F$14))*H41),0),0)</f>
        <v>0</v>
      </c>
      <c r="N41" s="150">
        <f>ROUND(IF(N40&gt;0,(('DATA SHEET'!$H$33*(1+'DATA SHEET'!$F$14))*(1+'DATA SHEET'!$F$14)*I41),0),0)</f>
        <v>0</v>
      </c>
      <c r="O41" s="150">
        <f>ROUND(IF(O40&gt;0,(('DATA SHEET'!$H$33*(1+'DATA SHEET'!$F$14))*(1+'DATA SHEET'!$F$14)*(1+'DATA SHEET'!$F$14)*J41),0),0)</f>
        <v>0</v>
      </c>
      <c r="P41" s="150">
        <f>ROUND(IF(P40&gt;0,(('DATA SHEET'!$H$33*(1+'DATA SHEET'!$F$14))*(1+'DATA SHEET'!$F$14)*(1+'DATA SHEET'!$F$14)*(1+'DATA SHEET'!$F$14)*K41),0),0)</f>
        <v>0</v>
      </c>
      <c r="Q41" s="151">
        <f t="shared" si="6"/>
        <v>0</v>
      </c>
    </row>
    <row r="42" spans="1:17" s="111" customFormat="1" ht="12.75" customHeight="1">
      <c r="A42" s="339" t="s">
        <v>100</v>
      </c>
      <c r="B42" s="340"/>
      <c r="C42" s="340"/>
      <c r="D42" s="340"/>
      <c r="E42" s="340"/>
      <c r="F42" s="340"/>
      <c r="G42" s="37">
        <f>+G32+G34+G36+G38+G40</f>
        <v>0</v>
      </c>
      <c r="H42" s="37">
        <f aca="true" t="shared" si="7" ref="H42:Q42">+H32+H34+H36+H38+H40</f>
        <v>0</v>
      </c>
      <c r="I42" s="37">
        <f t="shared" si="7"/>
        <v>0</v>
      </c>
      <c r="J42" s="37">
        <f t="shared" si="7"/>
        <v>0</v>
      </c>
      <c r="K42" s="37">
        <f t="shared" si="7"/>
        <v>0</v>
      </c>
      <c r="L42" s="196">
        <f aca="true" t="shared" si="8" ref="L42:P43">+L34+L36+L38+L40</f>
        <v>0</v>
      </c>
      <c r="M42" s="196">
        <f t="shared" si="8"/>
        <v>0</v>
      </c>
      <c r="N42" s="196">
        <f t="shared" si="8"/>
        <v>0</v>
      </c>
      <c r="O42" s="196">
        <f t="shared" si="8"/>
        <v>0</v>
      </c>
      <c r="P42" s="196">
        <f t="shared" si="8"/>
        <v>0</v>
      </c>
      <c r="Q42" s="197">
        <f t="shared" si="7"/>
        <v>0</v>
      </c>
    </row>
    <row r="43" spans="1:17" s="111" customFormat="1" ht="12.75" customHeight="1">
      <c r="A43" s="341" t="s">
        <v>101</v>
      </c>
      <c r="B43" s="342"/>
      <c r="C43" s="342"/>
      <c r="D43" s="342"/>
      <c r="E43" s="342"/>
      <c r="F43" s="342"/>
      <c r="G43" s="198">
        <f>+G33+G35+G37+G39+G41</f>
        <v>0</v>
      </c>
      <c r="H43" s="198">
        <f aca="true" t="shared" si="9" ref="H43:Q43">+H33+H35+H37+H39+H41</f>
        <v>0</v>
      </c>
      <c r="I43" s="198">
        <f t="shared" si="9"/>
        <v>0</v>
      </c>
      <c r="J43" s="198">
        <f t="shared" si="9"/>
        <v>0</v>
      </c>
      <c r="K43" s="198">
        <f t="shared" si="9"/>
        <v>0</v>
      </c>
      <c r="L43" s="199">
        <f t="shared" si="8"/>
        <v>0</v>
      </c>
      <c r="M43" s="199">
        <f t="shared" si="8"/>
        <v>0</v>
      </c>
      <c r="N43" s="199">
        <f t="shared" si="8"/>
        <v>0</v>
      </c>
      <c r="O43" s="199">
        <f t="shared" si="8"/>
        <v>0</v>
      </c>
      <c r="P43" s="199">
        <f t="shared" si="8"/>
        <v>0</v>
      </c>
      <c r="Q43" s="200">
        <f t="shared" si="9"/>
        <v>0</v>
      </c>
    </row>
    <row r="44" ht="12.75" customHeight="1"/>
    <row r="45" ht="12.75" customHeight="1"/>
    <row r="46" ht="12.75" customHeight="1"/>
  </sheetData>
  <sheetProtection password="83DB" sheet="1" objects="1" scenarios="1" selectLockedCells="1"/>
  <mergeCells count="36">
    <mergeCell ref="O1:P1"/>
    <mergeCell ref="B2:G2"/>
    <mergeCell ref="H2:J2"/>
    <mergeCell ref="K2:P2"/>
    <mergeCell ref="B3:G3"/>
    <mergeCell ref="A42:F42"/>
    <mergeCell ref="A43:F43"/>
    <mergeCell ref="G1:I1"/>
    <mergeCell ref="B4:E4"/>
    <mergeCell ref="F4:G4"/>
    <mergeCell ref="Q2:Q3"/>
    <mergeCell ref="H3:I3"/>
    <mergeCell ref="K3:L3"/>
    <mergeCell ref="M3:N3"/>
    <mergeCell ref="O3:P3"/>
    <mergeCell ref="N4:O4"/>
    <mergeCell ref="K5:K7"/>
    <mergeCell ref="B5:B7"/>
    <mergeCell ref="C5:C7"/>
    <mergeCell ref="D5:D7"/>
    <mergeCell ref="G5:G7"/>
    <mergeCell ref="J4:L4"/>
    <mergeCell ref="A32:F32"/>
    <mergeCell ref="A33:Q33"/>
    <mergeCell ref="P5:P7"/>
    <mergeCell ref="L5:L7"/>
    <mergeCell ref="M5:M7"/>
    <mergeCell ref="N5:N7"/>
    <mergeCell ref="O5:O7"/>
    <mergeCell ref="H5:H7"/>
    <mergeCell ref="I5:I7"/>
    <mergeCell ref="J5:J7"/>
    <mergeCell ref="A18:F18"/>
    <mergeCell ref="A19:F19"/>
    <mergeCell ref="A20:Q20"/>
    <mergeCell ref="A31:F31"/>
  </mergeCells>
  <printOptions horizontalCentered="1" verticalCentered="1"/>
  <pageMargins left="0.25" right="0.25" top="1" bottom="1" header="0.5" footer="0.5"/>
  <pageSetup fitToHeight="1" fitToWidth="1" horizontalDpi="600" verticalDpi="600" orientation="landscape" scale="87" r:id="rId3"/>
  <legacyDrawing r:id="rId2"/>
</worksheet>
</file>

<file path=xl/worksheets/sheet5.xml><?xml version="1.0" encoding="utf-8"?>
<worksheet xmlns="http://schemas.openxmlformats.org/spreadsheetml/2006/main" xmlns:r="http://schemas.openxmlformats.org/officeDocument/2006/relationships">
  <sheetPr>
    <tabColor indexed="49"/>
  </sheetPr>
  <dimension ref="A1:R25"/>
  <sheetViews>
    <sheetView workbookViewId="0" topLeftCell="A1">
      <selection activeCell="A6" sqref="A6:I7"/>
    </sheetView>
  </sheetViews>
  <sheetFormatPr defaultColWidth="11.375" defaultRowHeight="12.75"/>
  <cols>
    <col min="1" max="1" width="17.75390625" style="2" customWidth="1"/>
    <col min="2" max="2" width="10.00390625" style="2" bestFit="1" customWidth="1"/>
    <col min="3" max="3" width="4.75390625" style="2" customWidth="1"/>
    <col min="4" max="4" width="6.75390625" style="2" customWidth="1"/>
    <col min="5" max="5" width="5.75390625" style="2" customWidth="1"/>
    <col min="6" max="6" width="7.75390625" style="2" customWidth="1"/>
    <col min="7" max="11" width="8.25390625" style="2" customWidth="1"/>
    <col min="12" max="16" width="9.75390625" style="2" customWidth="1"/>
    <col min="17" max="17" width="10.75390625" style="2" customWidth="1"/>
    <col min="18" max="16384" width="11.375" style="2" customWidth="1"/>
  </cols>
  <sheetData>
    <row r="1" spans="1:17" s="1" customFormat="1" ht="18" customHeight="1">
      <c r="A1" s="80" t="s">
        <v>41</v>
      </c>
      <c r="B1" s="81"/>
      <c r="C1" s="82"/>
      <c r="D1" s="83"/>
      <c r="E1" s="82"/>
      <c r="F1" s="84"/>
      <c r="G1" s="296"/>
      <c r="H1" s="297"/>
      <c r="I1" s="297"/>
      <c r="J1" s="213">
        <f>+'DATA SHEET'!R4</f>
        <v>0</v>
      </c>
      <c r="K1" s="211" t="s">
        <v>37</v>
      </c>
      <c r="L1" s="214">
        <f>+'DATA SHEET'!T4</f>
        <v>0</v>
      </c>
      <c r="M1" s="82"/>
      <c r="N1" s="82"/>
      <c r="O1" s="295" t="s">
        <v>17</v>
      </c>
      <c r="P1" s="295"/>
      <c r="Q1" s="85">
        <f ca="1">NOW()</f>
        <v>38128.336729282404</v>
      </c>
    </row>
    <row r="2" spans="1:17" s="4" customFormat="1" ht="12.75" customHeight="1">
      <c r="A2" s="87" t="s">
        <v>13</v>
      </c>
      <c r="B2" s="344">
        <f>+'Budget Sheet'!B2:G2</f>
        <v>0</v>
      </c>
      <c r="C2" s="344"/>
      <c r="D2" s="344"/>
      <c r="E2" s="344"/>
      <c r="F2" s="344"/>
      <c r="G2" s="344"/>
      <c r="H2" s="274"/>
      <c r="I2" s="233"/>
      <c r="J2" s="233"/>
      <c r="K2" s="233"/>
      <c r="L2" s="233"/>
      <c r="M2" s="233"/>
      <c r="N2" s="233"/>
      <c r="O2" s="233"/>
      <c r="P2" s="234"/>
      <c r="Q2" s="231"/>
    </row>
    <row r="3" spans="1:17" s="4" customFormat="1" ht="12.75" customHeight="1">
      <c r="A3" s="87" t="s">
        <v>14</v>
      </c>
      <c r="B3" s="343">
        <f>+'Budget Sheet'!B3:G3</f>
        <v>0</v>
      </c>
      <c r="C3" s="343"/>
      <c r="D3" s="343"/>
      <c r="E3" s="343"/>
      <c r="F3" s="343"/>
      <c r="G3" s="343"/>
      <c r="H3" s="235"/>
      <c r="I3" s="236"/>
      <c r="J3" s="89"/>
      <c r="K3" s="265"/>
      <c r="L3" s="266"/>
      <c r="M3" s="235"/>
      <c r="N3" s="236"/>
      <c r="O3" s="261"/>
      <c r="P3" s="262"/>
      <c r="Q3" s="232"/>
    </row>
    <row r="4" spans="1:17" s="5" customFormat="1" ht="13.5">
      <c r="A4" s="271" t="s">
        <v>80</v>
      </c>
      <c r="B4" s="272"/>
      <c r="C4" s="272"/>
      <c r="D4" s="272"/>
      <c r="E4" s="272"/>
      <c r="F4" s="272"/>
      <c r="G4" s="272"/>
      <c r="H4" s="272"/>
      <c r="I4" s="272"/>
      <c r="J4" s="272"/>
      <c r="K4" s="272"/>
      <c r="L4" s="273"/>
      <c r="M4" s="90"/>
      <c r="N4" s="263" t="s">
        <v>21</v>
      </c>
      <c r="O4" s="264"/>
      <c r="P4" s="215">
        <f>+'Budget Sheet'!P4</f>
        <v>1</v>
      </c>
      <c r="Q4" s="93"/>
    </row>
    <row r="5" spans="1:17" s="5" customFormat="1" ht="15.75" customHeight="1">
      <c r="A5" s="349" t="s">
        <v>72</v>
      </c>
      <c r="B5" s="350"/>
      <c r="C5" s="350"/>
      <c r="D5" s="350"/>
      <c r="E5" s="350"/>
      <c r="F5" s="350"/>
      <c r="G5" s="350"/>
      <c r="H5" s="350"/>
      <c r="I5" s="350"/>
      <c r="J5" s="350"/>
      <c r="K5" s="350"/>
      <c r="L5" s="350"/>
      <c r="M5" s="350"/>
      <c r="N5" s="350"/>
      <c r="O5" s="350"/>
      <c r="P5" s="351"/>
      <c r="Q5" s="167"/>
    </row>
    <row r="6" spans="1:17" s="5" customFormat="1" ht="15.75" customHeight="1">
      <c r="A6" s="353"/>
      <c r="B6" s="354"/>
      <c r="C6" s="354"/>
      <c r="D6" s="354"/>
      <c r="E6" s="354"/>
      <c r="F6" s="354"/>
      <c r="G6" s="354"/>
      <c r="H6" s="354"/>
      <c r="I6" s="354"/>
      <c r="J6" s="352" t="s">
        <v>22</v>
      </c>
      <c r="K6" s="352"/>
      <c r="L6" s="49">
        <v>0</v>
      </c>
      <c r="M6" s="49">
        <v>0</v>
      </c>
      <c r="N6" s="49">
        <v>0</v>
      </c>
      <c r="O6" s="49">
        <v>0</v>
      </c>
      <c r="P6" s="49">
        <v>0</v>
      </c>
      <c r="Q6" s="48">
        <f aca="true" t="shared" si="0" ref="Q6:Q17">SUM(L6:P6)</f>
        <v>0</v>
      </c>
    </row>
    <row r="7" spans="1:17" s="5" customFormat="1" ht="15.75" customHeight="1">
      <c r="A7" s="353"/>
      <c r="B7" s="354"/>
      <c r="C7" s="354"/>
      <c r="D7" s="354"/>
      <c r="E7" s="354"/>
      <c r="F7" s="354"/>
      <c r="G7" s="354"/>
      <c r="H7" s="354"/>
      <c r="I7" s="354"/>
      <c r="J7" s="352" t="s">
        <v>23</v>
      </c>
      <c r="K7" s="352"/>
      <c r="L7" s="49">
        <v>0</v>
      </c>
      <c r="M7" s="49">
        <v>0</v>
      </c>
      <c r="N7" s="49">
        <v>0</v>
      </c>
      <c r="O7" s="49">
        <v>0</v>
      </c>
      <c r="P7" s="49">
        <v>0</v>
      </c>
      <c r="Q7" s="48">
        <f t="shared" si="0"/>
        <v>0</v>
      </c>
    </row>
    <row r="8" spans="1:17" s="5" customFormat="1" ht="15.75" customHeight="1">
      <c r="A8" s="353"/>
      <c r="B8" s="354"/>
      <c r="C8" s="354"/>
      <c r="D8" s="354"/>
      <c r="E8" s="354"/>
      <c r="F8" s="354"/>
      <c r="G8" s="354"/>
      <c r="H8" s="354"/>
      <c r="I8" s="354"/>
      <c r="J8" s="352" t="s">
        <v>22</v>
      </c>
      <c r="K8" s="352"/>
      <c r="L8" s="49">
        <v>0</v>
      </c>
      <c r="M8" s="49">
        <v>0</v>
      </c>
      <c r="N8" s="49">
        <v>0</v>
      </c>
      <c r="O8" s="49">
        <v>0</v>
      </c>
      <c r="P8" s="49">
        <v>0</v>
      </c>
      <c r="Q8" s="48">
        <f t="shared" si="0"/>
        <v>0</v>
      </c>
    </row>
    <row r="9" spans="1:17" s="5" customFormat="1" ht="15.75" customHeight="1">
      <c r="A9" s="353"/>
      <c r="B9" s="354"/>
      <c r="C9" s="354"/>
      <c r="D9" s="354"/>
      <c r="E9" s="354"/>
      <c r="F9" s="354"/>
      <c r="G9" s="354"/>
      <c r="H9" s="354"/>
      <c r="I9" s="354"/>
      <c r="J9" s="352" t="s">
        <v>23</v>
      </c>
      <c r="K9" s="352"/>
      <c r="L9" s="49">
        <v>0</v>
      </c>
      <c r="M9" s="49">
        <v>0</v>
      </c>
      <c r="N9" s="49">
        <v>0</v>
      </c>
      <c r="O9" s="49">
        <v>0</v>
      </c>
      <c r="P9" s="49">
        <v>0</v>
      </c>
      <c r="Q9" s="48">
        <f t="shared" si="0"/>
        <v>0</v>
      </c>
    </row>
    <row r="10" spans="1:17" s="5" customFormat="1" ht="15.75" customHeight="1">
      <c r="A10" s="353"/>
      <c r="B10" s="354"/>
      <c r="C10" s="354"/>
      <c r="D10" s="354"/>
      <c r="E10" s="354"/>
      <c r="F10" s="354"/>
      <c r="G10" s="354"/>
      <c r="H10" s="354"/>
      <c r="I10" s="354"/>
      <c r="J10" s="352" t="s">
        <v>22</v>
      </c>
      <c r="K10" s="352"/>
      <c r="L10" s="49">
        <v>0</v>
      </c>
      <c r="M10" s="49">
        <v>0</v>
      </c>
      <c r="N10" s="49">
        <v>0</v>
      </c>
      <c r="O10" s="49">
        <v>0</v>
      </c>
      <c r="P10" s="49">
        <v>0</v>
      </c>
      <c r="Q10" s="48">
        <f aca="true" t="shared" si="1" ref="Q10:Q15">SUM(L10:P10)</f>
        <v>0</v>
      </c>
    </row>
    <row r="11" spans="1:17" s="5" customFormat="1" ht="15.75" customHeight="1">
      <c r="A11" s="353"/>
      <c r="B11" s="354"/>
      <c r="C11" s="354"/>
      <c r="D11" s="354"/>
      <c r="E11" s="354"/>
      <c r="F11" s="354"/>
      <c r="G11" s="354"/>
      <c r="H11" s="354"/>
      <c r="I11" s="354"/>
      <c r="J11" s="352" t="s">
        <v>23</v>
      </c>
      <c r="K11" s="352"/>
      <c r="L11" s="49">
        <v>0</v>
      </c>
      <c r="M11" s="49">
        <v>0</v>
      </c>
      <c r="N11" s="49">
        <v>0</v>
      </c>
      <c r="O11" s="49">
        <v>0</v>
      </c>
      <c r="P11" s="49">
        <v>0</v>
      </c>
      <c r="Q11" s="48">
        <f t="shared" si="1"/>
        <v>0</v>
      </c>
    </row>
    <row r="12" spans="1:17" s="5" customFormat="1" ht="15.75" customHeight="1">
      <c r="A12" s="353"/>
      <c r="B12" s="354"/>
      <c r="C12" s="354"/>
      <c r="D12" s="354"/>
      <c r="E12" s="354"/>
      <c r="F12" s="354"/>
      <c r="G12" s="354"/>
      <c r="H12" s="354"/>
      <c r="I12" s="354"/>
      <c r="J12" s="352" t="s">
        <v>22</v>
      </c>
      <c r="K12" s="352"/>
      <c r="L12" s="49">
        <v>0</v>
      </c>
      <c r="M12" s="49">
        <v>0</v>
      </c>
      <c r="N12" s="49">
        <v>0</v>
      </c>
      <c r="O12" s="49">
        <v>0</v>
      </c>
      <c r="P12" s="49">
        <v>0</v>
      </c>
      <c r="Q12" s="48">
        <f t="shared" si="1"/>
        <v>0</v>
      </c>
    </row>
    <row r="13" spans="1:17" s="5" customFormat="1" ht="15.75" customHeight="1">
      <c r="A13" s="353"/>
      <c r="B13" s="354"/>
      <c r="C13" s="354"/>
      <c r="D13" s="354"/>
      <c r="E13" s="354"/>
      <c r="F13" s="354"/>
      <c r="G13" s="354"/>
      <c r="H13" s="354"/>
      <c r="I13" s="354"/>
      <c r="J13" s="352" t="s">
        <v>23</v>
      </c>
      <c r="K13" s="352"/>
      <c r="L13" s="49">
        <v>0</v>
      </c>
      <c r="M13" s="49">
        <v>0</v>
      </c>
      <c r="N13" s="49">
        <v>0</v>
      </c>
      <c r="O13" s="49">
        <v>0</v>
      </c>
      <c r="P13" s="49">
        <v>0</v>
      </c>
      <c r="Q13" s="48">
        <f t="shared" si="1"/>
        <v>0</v>
      </c>
    </row>
    <row r="14" spans="1:17" s="5" customFormat="1" ht="15.75" customHeight="1">
      <c r="A14" s="353"/>
      <c r="B14" s="354"/>
      <c r="C14" s="354"/>
      <c r="D14" s="354"/>
      <c r="E14" s="354"/>
      <c r="F14" s="354"/>
      <c r="G14" s="354"/>
      <c r="H14" s="354"/>
      <c r="I14" s="354"/>
      <c r="J14" s="352" t="s">
        <v>22</v>
      </c>
      <c r="K14" s="352"/>
      <c r="L14" s="49">
        <v>0</v>
      </c>
      <c r="M14" s="49">
        <v>0</v>
      </c>
      <c r="N14" s="49">
        <v>0</v>
      </c>
      <c r="O14" s="49">
        <v>0</v>
      </c>
      <c r="P14" s="49">
        <v>0</v>
      </c>
      <c r="Q14" s="48">
        <f t="shared" si="1"/>
        <v>0</v>
      </c>
    </row>
    <row r="15" spans="1:17" s="5" customFormat="1" ht="15.75" customHeight="1">
      <c r="A15" s="353"/>
      <c r="B15" s="354"/>
      <c r="C15" s="354"/>
      <c r="D15" s="354"/>
      <c r="E15" s="354"/>
      <c r="F15" s="354"/>
      <c r="G15" s="354"/>
      <c r="H15" s="354"/>
      <c r="I15" s="354"/>
      <c r="J15" s="352" t="s">
        <v>23</v>
      </c>
      <c r="K15" s="352"/>
      <c r="L15" s="49">
        <v>0</v>
      </c>
      <c r="M15" s="49">
        <v>0</v>
      </c>
      <c r="N15" s="49">
        <v>0</v>
      </c>
      <c r="O15" s="49">
        <v>0</v>
      </c>
      <c r="P15" s="49">
        <v>0</v>
      </c>
      <c r="Q15" s="48">
        <f t="shared" si="1"/>
        <v>0</v>
      </c>
    </row>
    <row r="16" spans="1:17" s="5" customFormat="1" ht="15.75" customHeight="1">
      <c r="A16" s="353"/>
      <c r="B16" s="354"/>
      <c r="C16" s="354"/>
      <c r="D16" s="354"/>
      <c r="E16" s="354"/>
      <c r="F16" s="354"/>
      <c r="G16" s="354"/>
      <c r="H16" s="354"/>
      <c r="I16" s="354"/>
      <c r="J16" s="352" t="s">
        <v>22</v>
      </c>
      <c r="K16" s="352"/>
      <c r="L16" s="49">
        <v>0</v>
      </c>
      <c r="M16" s="49">
        <v>0</v>
      </c>
      <c r="N16" s="49">
        <v>0</v>
      </c>
      <c r="O16" s="49">
        <v>0</v>
      </c>
      <c r="P16" s="49">
        <v>0</v>
      </c>
      <c r="Q16" s="48">
        <f t="shared" si="0"/>
        <v>0</v>
      </c>
    </row>
    <row r="17" spans="1:17" s="5" customFormat="1" ht="15.75" customHeight="1">
      <c r="A17" s="355"/>
      <c r="B17" s="356"/>
      <c r="C17" s="356"/>
      <c r="D17" s="356"/>
      <c r="E17" s="356"/>
      <c r="F17" s="356"/>
      <c r="G17" s="356"/>
      <c r="H17" s="356"/>
      <c r="I17" s="356"/>
      <c r="J17" s="357" t="s">
        <v>23</v>
      </c>
      <c r="K17" s="357"/>
      <c r="L17" s="50">
        <v>0</v>
      </c>
      <c r="M17" s="50">
        <v>0</v>
      </c>
      <c r="N17" s="50">
        <v>0</v>
      </c>
      <c r="O17" s="50">
        <v>0</v>
      </c>
      <c r="P17" s="50">
        <v>0</v>
      </c>
      <c r="Q17" s="48">
        <f t="shared" si="0"/>
        <v>0</v>
      </c>
    </row>
    <row r="18" spans="1:17" s="5" customFormat="1" ht="15.75" customHeight="1">
      <c r="A18" s="358" t="s">
        <v>24</v>
      </c>
      <c r="B18" s="359"/>
      <c r="C18" s="359"/>
      <c r="D18" s="359"/>
      <c r="E18" s="359"/>
      <c r="F18" s="359"/>
      <c r="G18" s="359"/>
      <c r="H18" s="359"/>
      <c r="I18" s="359"/>
      <c r="J18" s="359"/>
      <c r="K18" s="359"/>
      <c r="L18" s="185">
        <f aca="true" t="shared" si="2" ref="L18:P19">+L6+L8+L10+L12+L14+L16</f>
        <v>0</v>
      </c>
      <c r="M18" s="185">
        <f t="shared" si="2"/>
        <v>0</v>
      </c>
      <c r="N18" s="185">
        <f t="shared" si="2"/>
        <v>0</v>
      </c>
      <c r="O18" s="185">
        <f t="shared" si="2"/>
        <v>0</v>
      </c>
      <c r="P18" s="185">
        <f t="shared" si="2"/>
        <v>0</v>
      </c>
      <c r="Q18" s="187">
        <f>+Q6+Q8+Q16</f>
        <v>0</v>
      </c>
    </row>
    <row r="19" spans="1:17" s="5" customFormat="1" ht="15.75" customHeight="1">
      <c r="A19" s="362" t="s">
        <v>25</v>
      </c>
      <c r="B19" s="363"/>
      <c r="C19" s="363"/>
      <c r="D19" s="363"/>
      <c r="E19" s="363"/>
      <c r="F19" s="363"/>
      <c r="G19" s="363"/>
      <c r="H19" s="363"/>
      <c r="I19" s="363"/>
      <c r="J19" s="363"/>
      <c r="K19" s="363"/>
      <c r="L19" s="186">
        <f t="shared" si="2"/>
        <v>0</v>
      </c>
      <c r="M19" s="186">
        <f t="shared" si="2"/>
        <v>0</v>
      </c>
      <c r="N19" s="186">
        <f t="shared" si="2"/>
        <v>0</v>
      </c>
      <c r="O19" s="186">
        <f t="shared" si="2"/>
        <v>0</v>
      </c>
      <c r="P19" s="186">
        <f t="shared" si="2"/>
        <v>0</v>
      </c>
      <c r="Q19" s="188">
        <f>+Q7+Q9+Q17</f>
        <v>0</v>
      </c>
    </row>
    <row r="20" spans="1:17" s="5" customFormat="1" ht="15" customHeight="1">
      <c r="A20" s="305" t="s">
        <v>22</v>
      </c>
      <c r="B20" s="306"/>
      <c r="C20" s="306"/>
      <c r="D20" s="306"/>
      <c r="E20" s="306"/>
      <c r="F20" s="306"/>
      <c r="G20" s="306"/>
      <c r="H20" s="306"/>
      <c r="I20" s="306"/>
      <c r="J20" s="306"/>
      <c r="K20" s="306"/>
      <c r="L20" s="170">
        <f aca="true" t="shared" si="3" ref="L20:P21">+L18</f>
        <v>0</v>
      </c>
      <c r="M20" s="170">
        <f t="shared" si="3"/>
        <v>0</v>
      </c>
      <c r="N20" s="170">
        <f t="shared" si="3"/>
        <v>0</v>
      </c>
      <c r="O20" s="170">
        <f t="shared" si="3"/>
        <v>0</v>
      </c>
      <c r="P20" s="170">
        <f t="shared" si="3"/>
        <v>0</v>
      </c>
      <c r="Q20" s="153">
        <f>SUM(L20:P20)</f>
        <v>0</v>
      </c>
    </row>
    <row r="21" spans="1:17" s="5" customFormat="1" ht="15" customHeight="1">
      <c r="A21" s="289" t="s">
        <v>26</v>
      </c>
      <c r="B21" s="290"/>
      <c r="C21" s="290"/>
      <c r="D21" s="290"/>
      <c r="E21" s="290"/>
      <c r="F21" s="290"/>
      <c r="G21" s="290"/>
      <c r="H21" s="290"/>
      <c r="I21" s="290"/>
      <c r="J21" s="290"/>
      <c r="K21" s="290"/>
      <c r="L21" s="171">
        <f t="shared" si="3"/>
        <v>0</v>
      </c>
      <c r="M21" s="171">
        <f t="shared" si="3"/>
        <v>0</v>
      </c>
      <c r="N21" s="171">
        <f t="shared" si="3"/>
        <v>0</v>
      </c>
      <c r="O21" s="171">
        <f t="shared" si="3"/>
        <v>0</v>
      </c>
      <c r="P21" s="171">
        <f t="shared" si="3"/>
        <v>0</v>
      </c>
      <c r="Q21" s="172">
        <f>SUM(L21:P21)</f>
        <v>0</v>
      </c>
    </row>
    <row r="22" spans="1:17" s="5" customFormat="1" ht="15" customHeight="1">
      <c r="A22" s="289" t="s">
        <v>36</v>
      </c>
      <c r="B22" s="290"/>
      <c r="C22" s="290"/>
      <c r="D22" s="290"/>
      <c r="E22" s="290"/>
      <c r="F22" s="290"/>
      <c r="G22" s="290"/>
      <c r="H22" s="290"/>
      <c r="I22" s="290"/>
      <c r="J22" s="290"/>
      <c r="K22" s="290"/>
      <c r="L22" s="171">
        <f>+L20+L21</f>
        <v>0</v>
      </c>
      <c r="M22" s="171">
        <f>+M20+M21</f>
        <v>0</v>
      </c>
      <c r="N22" s="171">
        <f>+N20+N21</f>
        <v>0</v>
      </c>
      <c r="O22" s="171">
        <f>+O20+O21</f>
        <v>0</v>
      </c>
      <c r="P22" s="171">
        <f>+P20+P21</f>
        <v>0</v>
      </c>
      <c r="Q22" s="172">
        <f>SUM(L22:P22)</f>
        <v>0</v>
      </c>
    </row>
    <row r="23" spans="1:18" s="5" customFormat="1" ht="15" customHeight="1">
      <c r="A23" s="360" t="s">
        <v>73</v>
      </c>
      <c r="B23" s="361"/>
      <c r="C23" s="361"/>
      <c r="D23" s="361"/>
      <c r="E23" s="361"/>
      <c r="F23" s="361"/>
      <c r="G23" s="361"/>
      <c r="H23" s="361"/>
      <c r="I23" s="361"/>
      <c r="J23" s="361"/>
      <c r="K23" s="361"/>
      <c r="L23" s="212">
        <f>+L22-(IF((L6+L7)&lt;25000,0,((L6+L7)-25000)))-(IF((L8+L9)&lt;25000,0,((L8+L9)-25000)))-(IF((L10+L11)&lt;25000,0,((L10+L11)-25000)))-(IF((L12+L13)&lt;25000,0,((L12+L13)-25000)))-(IF((L14+L15)&lt;25000,0,((L14+L15)-25000)))-(IF((L16+L17)&lt;25000,0,((L16+L17)-25000)))</f>
        <v>0</v>
      </c>
      <c r="M23" s="212">
        <f>+M22-(IF((L6+L7)&gt;25000,(M6+M7),IF((L6+L7+M6+M7)&lt;25000,0,(L6+L7+M6+M7)-25000)))-(IF((L8+L9)&gt;25000,(M8+M9),IF((L8+L9+M8+M9)&lt;25000,0,(L8+L9+M8+M9)-25000)))-(IF((L10+L11)&gt;25000,(M10+M11),IF((L10+L11+M10+M11)&lt;25000,0,(L10+L11+M10+M11)-25000)))-(IF((L12+L13)&gt;25000,(M12+M13),IF((L12+L13+M12+M13)&lt;25000,0,(L12+L13+M12+M13)-25000)))-(IF((L14+L15)&gt;25000,(M14+M15),IF((L14+L15+M14+M15)&lt;25000,0,(L14+L15+M14+M15)-25000)))-(IF((L16+L17)&gt;25000,(M16+M17),IF((L16+L17+M16+M17)&lt;25000,0,(L16+L17+M16+M17)-25000)))</f>
        <v>0</v>
      </c>
      <c r="N23" s="212">
        <f>+N22-(IF((L6+L7+M6+M7)&gt;25000,(N6+N7),IF((L6+L7+M6+M7+N6+N7)&lt;25000,0,(L6+L7+M6+M7+N6+N7)-25000)))-(IF((L8+L9+M8+M9)&gt;25000,(N8+N9),IF((L8+L9+M8+M9+N8+N9)&lt;25000,0,(L8+L9+M8+M9+N8+N9)-25000)))-(IF((L10+L11+M10+M11)&gt;25000,(N10+N11),IF((L10+L11+M10+M11+N10+N11)&lt;25000,0,(L10+L11+M10+M11+N10+N11)-25000)))-(IF((L12+L13+M12+M13)&gt;25000,(N12+N13),IF((L12+L13+M12+M13+N12+N13)&lt;25000,0,(L12+L13+M12+M13+N12+N13)-25000)))-(IF((L14+L15+M14+M15)&gt;25000,(N14+N15),IF((L14+L15+M14+M15+N14+N15)&lt;25000,0,(L14+L15+M14+M15+N14+N15)-25000)))-(IF((L16+L17+M16+M17)&gt;25000,(N16+N17),IF((L16+L17+M16+M17+N16+N17)&lt;25000,0,(L16+L17+M16+M17+N16+N17)-25000)))</f>
        <v>0</v>
      </c>
      <c r="O23" s="212">
        <f>+O22-(IF((L6+L7+M6+M7+N6+N7)&gt;25000,(O6+O7),IF((L6+L7+M6+M7+N6+N7+O6+O7)&lt;25000,0,(L6+L7+M6+M7+N6+N7+O6+O7)-25000)))-(IF((L8+L9+M8+M9+N8+N9)&gt;25000,(O8+O9),IF((L8+L9+M8+M9+N8+N9+O8+O9)&lt;25000,0,(L8+L9+M8+M9+N8+N9+O8+O9)-25000)))-(IF((L10+L11+M10+M11+N10+N11)&gt;25000,(O10+O11),IF((L10+L11+M10+M11+N10+N11+O10+O11)&lt;25000,0,(L10+L11+M10+M11+N10+N11+O10+O11)-25000)))-(IF((L12+L13+M12+M13+N12+N13)&gt;25000,(O12+O13),IF((L12+L13+M12+M13+N12+N13+O12+O13)&lt;25000,0,(L12+L13+M12+M13+N12+N13+O12+O13)-25000)))-(IF((L14+L15+M14+M15+N14+N15)&gt;25000,(O14+O15),IF((L14+L15+M14+M15+N14+N15+O14+O15)&lt;25000,0,(L14+L15+M14+M15+N14+N15+O14+O15)-25000)))-(IF((L16+L17+M16+M17+N16+N17)&gt;25000,(O16+O17),IF((L16+L17+M16+M17+N16+N17+O16+O17)&lt;25000,0,(L16+L17+M16+M17+N16+N17+O16+O17)-25000)))</f>
        <v>0</v>
      </c>
      <c r="P23" s="212">
        <f>+P22-(IF((L6+L7+M6+M7+N6+N7+O6+O7)&gt;25000,(P6+P7),IF((L6+L7+M6+M7+N6+N7+O6+O7+P6+P7)&lt;25000,0,(L6+L7+M6+M7+N6+N7+O6+O7+P6+P7)-25000)))-(IF((L8+L9+M8+M9+N8+N9+O8+O9)&gt;25000,(P8+P9),IF((L8+L9+M8+M9+N8+N9+O8+O9+P8+P9)&lt;25000,0,(L8+L9+M8+M9+N8+N9+O8+O9+P8+P9)-25000)))-(IF((L10+L11+M10+M11+N10+N11+O10+O11)&gt;25000,(P10+P11),IF((L10+L11+M10+M11+N10+N11+O10+O11+P10+P11)&lt;25000,0,(L10+L11+M10+M11+N10+N11+O10+O11+P10+P11)-25000)))-(IF((L12+L13+M12+M13+N12+N13+O12+O13)&gt;25000,(P12+P13),IF((L12+L13+M12+M13+N12+N13+O12+O13+P12+P13)&lt;25000,0,(L12+L13+M12+M13+N12+N13+O12+O13+P12+P13)-25000)))-(IF((L14+L15+M14+M15+N14+N15+O14+O15)&gt;25000,(P14+P15),IF((L14+L15+M14+M15+N14+N15+O14+O15+P14+P15)&lt;25000,0,(L14+L15+M14+M15+N14+N15+O14+O15+P14+P15)-25000)))-(IF((L16+L17+M16+M17+N16+N17+O16+O17)&gt;25000,(P16+P17),IF((L16+L17+M16+M17+N16+N17+O16+O17+P16+P17)&lt;25000,0,(L16+L17+M16+M17+N16+N17+O16+O17+P16+P17)-25000)))</f>
        <v>0</v>
      </c>
      <c r="Q23" s="190">
        <f>SUM(L23:P23)</f>
        <v>0</v>
      </c>
      <c r="R23" s="13"/>
    </row>
    <row r="24" s="5" customFormat="1" ht="13.5"/>
    <row r="25" ht="12.75">
      <c r="L25" s="2" t="s">
        <v>0</v>
      </c>
    </row>
    <row r="35" ht="12.75"/>
    <row r="36" ht="12.75"/>
    <row r="37" ht="12.75"/>
    <row r="38" ht="12.75"/>
    <row r="39" ht="12.75"/>
    <row r="40" ht="12.75"/>
    <row r="41" ht="12.75"/>
    <row r="42" ht="12.75"/>
  </sheetData>
  <sheetProtection password="83DB" sheet="1" objects="1" scenarios="1" selectLockedCells="1"/>
  <mergeCells count="38">
    <mergeCell ref="A22:K22"/>
    <mergeCell ref="A18:K18"/>
    <mergeCell ref="A23:K23"/>
    <mergeCell ref="J10:K10"/>
    <mergeCell ref="J11:K11"/>
    <mergeCell ref="J12:K12"/>
    <mergeCell ref="J13:K13"/>
    <mergeCell ref="J14:K14"/>
    <mergeCell ref="A19:K19"/>
    <mergeCell ref="A20:K20"/>
    <mergeCell ref="A21:K21"/>
    <mergeCell ref="J9:K9"/>
    <mergeCell ref="A16:I17"/>
    <mergeCell ref="J16:K16"/>
    <mergeCell ref="J17:K17"/>
    <mergeCell ref="A5:P5"/>
    <mergeCell ref="J15:K15"/>
    <mergeCell ref="A10:I11"/>
    <mergeCell ref="A12:I13"/>
    <mergeCell ref="A14:I15"/>
    <mergeCell ref="A6:I7"/>
    <mergeCell ref="J6:K6"/>
    <mergeCell ref="J7:K7"/>
    <mergeCell ref="A8:I9"/>
    <mergeCell ref="J8:K8"/>
    <mergeCell ref="A4:L4"/>
    <mergeCell ref="N4:O4"/>
    <mergeCell ref="Q2:Q3"/>
    <mergeCell ref="B3:G3"/>
    <mergeCell ref="H3:I3"/>
    <mergeCell ref="K3:L3"/>
    <mergeCell ref="M3:N3"/>
    <mergeCell ref="O3:P3"/>
    <mergeCell ref="G1:I1"/>
    <mergeCell ref="O1:P1"/>
    <mergeCell ref="B2:G2"/>
    <mergeCell ref="H2:J2"/>
    <mergeCell ref="K2:P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UMASS Medical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RFS Modular Budget</dc:title>
  <dc:subject>Grant Budgets</dc:subject>
  <dc:creator>Bethanne Giehl</dc:creator>
  <cp:keywords/>
  <dc:description/>
  <cp:lastModifiedBy>Administrator</cp:lastModifiedBy>
  <cp:lastPrinted>2008-05-19T01:52:17Z</cp:lastPrinted>
  <dcterms:created xsi:type="dcterms:W3CDTF">2004-01-08T20:40:37Z</dcterms:created>
  <dcterms:modified xsi:type="dcterms:W3CDTF">2008-05-22T12:04:53Z</dcterms:modified>
  <cp:category/>
  <cp:version/>
  <cp:contentType/>
  <cp:contentStatus/>
</cp:coreProperties>
</file>