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726"/>
  <workbookPr defaultThemeVersion="124226"/>
  <mc:AlternateContent xmlns:mc="http://schemas.openxmlformats.org/markup-compatibility/2006">
    <mc:Choice Requires="x15">
      <x15ac:absPath xmlns:x15ac="http://schemas.microsoft.com/office/spreadsheetml/2010/11/ac" url="X:\Lifeline for Moms Guide\Guide (Suite of Resources) documents.final\2022.07.01 Guide - internal team materials.V2\"/>
    </mc:Choice>
  </mc:AlternateContent>
  <xr:revisionPtr revIDLastSave="0" documentId="13_ncr:1_{0C70176B-40E9-40BF-A605-786E99933999}" xr6:coauthVersionLast="47" xr6:coauthVersionMax="47" xr10:uidLastSave="{00000000-0000-0000-0000-000000000000}"/>
  <bookViews>
    <workbookView xWindow="-120" yWindow="-120" windowWidth="20730" windowHeight="11160" firstSheet="3" activeTab="6" xr2:uid="{00000000-000D-0000-FFFF-FFFF00000000}"/>
  </bookViews>
  <sheets>
    <sheet name="Table of Contents" sheetId="18" r:id="rId1"/>
    <sheet name="Scheduling assistant" sheetId="21" r:id="rId2"/>
    <sheet name="Baseline_Chart data" sheetId="1" r:id="rId3"/>
    <sheet name="Baseline_Practice info" sheetId="3" r:id="rId4"/>
    <sheet name="Crosswalk output" sheetId="4" r:id="rId5"/>
    <sheet name="Goals ideas" sheetId="5" r:id="rId6"/>
    <sheet name="Final goal template" sheetId="14" r:id="rId7"/>
    <sheet name="FollowUp_Chart data" sheetId="16" r:id="rId8"/>
    <sheet name="FollowUp_Practice info" sheetId="17" r:id="rId9"/>
    <sheet name="FollowUp_Comparison" sheetId="15" r:id="rId10"/>
  </sheets>
  <definedNames>
    <definedName name="Something_is_wrong._Check_data_entry_for_errors." localSheetId="9">FollowUp_Comparison!#REF!</definedName>
    <definedName name="Something_is_wrong._Check_data_entry_for_errors.">'Crosswalk output'!$L$30</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9" i="21" l="1"/>
  <c r="H72" i="4"/>
  <c r="C9" i="21"/>
  <c r="K107" i="14"/>
  <c r="I63" i="15"/>
  <c r="K86" i="17" a="1"/>
  <c r="K86" i="17" s="1"/>
  <c r="D107" i="14"/>
  <c r="D105" i="14"/>
  <c r="K86" i="3" a="1"/>
  <c r="K86" i="3" s="1"/>
  <c r="H74" i="4" s="1"/>
  <c r="I74" i="4" s="1"/>
  <c r="H73" i="4"/>
  <c r="F7" i="21"/>
  <c r="G8" i="21" s="1"/>
  <c r="D8" i="21"/>
  <c r="E8" i="21"/>
  <c r="F6" i="21"/>
  <c r="K75" i="17"/>
  <c r="K66" i="17" a="1"/>
  <c r="K66" i="17" s="1"/>
  <c r="K65" i="17" a="1"/>
  <c r="K65" i="17" s="1"/>
  <c r="K64" i="17" a="1"/>
  <c r="K64" i="17" s="1"/>
  <c r="K63" i="17" a="1"/>
  <c r="K63" i="17" s="1"/>
  <c r="K62" i="17" a="1"/>
  <c r="K62" i="17" s="1"/>
  <c r="K61" i="17" a="1"/>
  <c r="K61" i="17" s="1"/>
  <c r="K60" i="17" a="1"/>
  <c r="K60" i="17" s="1"/>
  <c r="K59" i="17" a="1"/>
  <c r="K59" i="17" s="1"/>
  <c r="K58" i="17" a="1"/>
  <c r="K58" i="17" s="1"/>
  <c r="K57" i="17" a="1"/>
  <c r="K57" i="17" s="1"/>
  <c r="K56" i="17" a="1"/>
  <c r="K56" i="17" s="1"/>
  <c r="K55" i="17" a="1"/>
  <c r="K55" i="17" s="1"/>
  <c r="K25" i="17" a="1"/>
  <c r="K25" i="17" s="1"/>
  <c r="K24" i="17" a="1"/>
  <c r="K24" i="17" s="1"/>
  <c r="K23" i="17" a="1"/>
  <c r="K23" i="17" s="1"/>
  <c r="K21" i="17" a="1"/>
  <c r="K21" i="17" s="1"/>
  <c r="K20" i="17" a="1"/>
  <c r="K20" i="17" s="1"/>
  <c r="K19" i="17" a="1"/>
  <c r="K19" i="17" s="1"/>
  <c r="K18" i="17" a="1"/>
  <c r="K18" i="17" s="1"/>
  <c r="K16" i="17" a="1"/>
  <c r="K16" i="17" s="1"/>
  <c r="K15" i="17" a="1"/>
  <c r="K15" i="17" s="1"/>
  <c r="K14" i="17" a="1"/>
  <c r="K14" i="17" s="1"/>
  <c r="K13" i="17" a="1"/>
  <c r="K13" i="17" s="1"/>
  <c r="K11" i="17" a="1"/>
  <c r="K11" i="17" s="1"/>
  <c r="K10" i="17" a="1"/>
  <c r="K10" i="17" s="1"/>
  <c r="K9" i="17" a="1"/>
  <c r="K9" i="17" s="1"/>
  <c r="K8" i="17" a="1"/>
  <c r="K8" i="17" s="1"/>
  <c r="K84" i="17" a="1"/>
  <c r="K84" i="17" s="1"/>
  <c r="K68" i="17" a="1"/>
  <c r="K68" i="17" s="1"/>
  <c r="K53" i="17" a="1"/>
  <c r="K53" i="17" s="1"/>
  <c r="K51" i="17" a="1"/>
  <c r="K51" i="17" s="1"/>
  <c r="K50" i="17" a="1"/>
  <c r="K50" i="17" s="1"/>
  <c r="K47" i="17" a="1"/>
  <c r="K47" i="17" s="1"/>
  <c r="K45" i="17" a="1"/>
  <c r="K45" i="17" s="1"/>
  <c r="K43" i="17" a="1"/>
  <c r="K43" i="17" s="1"/>
  <c r="K41" i="17" a="1"/>
  <c r="K41" i="17" s="1"/>
  <c r="K39" i="17" a="1"/>
  <c r="K39" i="17" s="1"/>
  <c r="K37" i="17" a="1"/>
  <c r="K37" i="17" s="1"/>
  <c r="K35" i="17" a="1"/>
  <c r="K35" i="17" s="1"/>
  <c r="K33" i="17" a="1"/>
  <c r="K33" i="17" s="1"/>
  <c r="K5" i="17" a="1"/>
  <c r="K5" i="17" s="1"/>
  <c r="CF45" i="16" a="1"/>
  <c r="CF45" i="16" s="1"/>
  <c r="CE45" i="16" a="1"/>
  <c r="CE45" i="16" s="1"/>
  <c r="CD45" i="16" a="1"/>
  <c r="CD45" i="16" s="1"/>
  <c r="CC45" i="16" a="1"/>
  <c r="CC45" i="16" s="1"/>
  <c r="CB45" i="16" a="1"/>
  <c r="CB45" i="16" s="1"/>
  <c r="CA45" i="16" a="1"/>
  <c r="CA45" i="16" s="1"/>
  <c r="BZ45" i="16" a="1"/>
  <c r="BZ45" i="16" s="1"/>
  <c r="BY45" i="16" a="1"/>
  <c r="BY45" i="16" s="1"/>
  <c r="BX45" i="16" a="1"/>
  <c r="BX45" i="16" s="1"/>
  <c r="BW45" i="16" a="1"/>
  <c r="BW45" i="16" s="1"/>
  <c r="BV45" i="16" a="1"/>
  <c r="BV45" i="16" s="1"/>
  <c r="BU45" i="16" a="1"/>
  <c r="BU45" i="16" s="1"/>
  <c r="BT45" i="16" a="1"/>
  <c r="BT45" i="16" s="1"/>
  <c r="BS45" i="16" a="1"/>
  <c r="BS45" i="16" s="1"/>
  <c r="BR45" i="16" a="1"/>
  <c r="BR45" i="16" s="1"/>
  <c r="BQ45" i="16" a="1"/>
  <c r="BQ45" i="16" s="1"/>
  <c r="BP45" i="16" a="1"/>
  <c r="BP45" i="16" s="1"/>
  <c r="BO45" i="16" a="1"/>
  <c r="BO45" i="16" s="1"/>
  <c r="BN45" i="16" a="1"/>
  <c r="BN45" i="16" s="1"/>
  <c r="BM45" i="16" a="1"/>
  <c r="BM45" i="16" s="1"/>
  <c r="BL45" i="16" a="1"/>
  <c r="BL45" i="16" s="1"/>
  <c r="BK45" i="16" a="1"/>
  <c r="BK45" i="16" s="1"/>
  <c r="BJ45" i="16" a="1"/>
  <c r="BJ45" i="16" s="1"/>
  <c r="BI45" i="16" a="1"/>
  <c r="BI45" i="16" s="1"/>
  <c r="BH45" i="16" a="1"/>
  <c r="BH45" i="16" s="1"/>
  <c r="BG45" i="16" a="1"/>
  <c r="BG45" i="16" s="1"/>
  <c r="BF45" i="16" a="1"/>
  <c r="BF45" i="16" s="1"/>
  <c r="BE45" i="16" a="1"/>
  <c r="BE45" i="16" s="1"/>
  <c r="BD45" i="16" a="1"/>
  <c r="BD45" i="16" s="1"/>
  <c r="BC45" i="16" a="1"/>
  <c r="BC45" i="16" s="1"/>
  <c r="BB45" i="16" a="1"/>
  <c r="BB45" i="16" s="1"/>
  <c r="BA45" i="16" a="1"/>
  <c r="BA45" i="16" s="1"/>
  <c r="AZ45" i="16" a="1"/>
  <c r="AZ45" i="16" s="1"/>
  <c r="AY45" i="16" a="1"/>
  <c r="AY45" i="16" s="1"/>
  <c r="AX45" i="16" a="1"/>
  <c r="AX45" i="16" s="1"/>
  <c r="AW45" i="16" a="1"/>
  <c r="AW45" i="16" s="1"/>
  <c r="AV45" i="16" a="1"/>
  <c r="AV45" i="16" s="1"/>
  <c r="AU45" i="16" a="1"/>
  <c r="AU45" i="16" s="1"/>
  <c r="AT45" i="16" a="1"/>
  <c r="AT45" i="16" s="1"/>
  <c r="AS45" i="16" a="1"/>
  <c r="AS45" i="16" s="1"/>
  <c r="CF43" i="16" a="1"/>
  <c r="CF43" i="16" s="1"/>
  <c r="CE43" i="16" a="1"/>
  <c r="CE43" i="16" s="1"/>
  <c r="CD43" i="16" a="1"/>
  <c r="CD43" i="16" s="1"/>
  <c r="CC43" i="16" a="1"/>
  <c r="CC43" i="16" s="1"/>
  <c r="CB43" i="16" a="1"/>
  <c r="CB43" i="16" s="1"/>
  <c r="CA43" i="16" a="1"/>
  <c r="CA43" i="16" s="1"/>
  <c r="BZ43" i="16" a="1"/>
  <c r="BZ43" i="16" s="1"/>
  <c r="BY43" i="16" a="1"/>
  <c r="BY43" i="16" s="1"/>
  <c r="BX43" i="16" a="1"/>
  <c r="BX43" i="16" s="1"/>
  <c r="BW43" i="16" a="1"/>
  <c r="BW43" i="16" s="1"/>
  <c r="BV43" i="16" a="1"/>
  <c r="BV43" i="16" s="1"/>
  <c r="BU43" i="16" a="1"/>
  <c r="BU43" i="16" s="1"/>
  <c r="BT43" i="16" a="1"/>
  <c r="BT43" i="16" s="1"/>
  <c r="BS43" i="16" a="1"/>
  <c r="BS43" i="16" s="1"/>
  <c r="BR43" i="16" a="1"/>
  <c r="BR43" i="16" s="1"/>
  <c r="BQ43" i="16" a="1"/>
  <c r="BQ43" i="16" s="1"/>
  <c r="BP43" i="16" a="1"/>
  <c r="BP43" i="16" s="1"/>
  <c r="BO43" i="16" a="1"/>
  <c r="BO43" i="16" s="1"/>
  <c r="BN43" i="16" a="1"/>
  <c r="BN43" i="16" s="1"/>
  <c r="BM43" i="16" a="1"/>
  <c r="BM43" i="16" s="1"/>
  <c r="BL43" i="16" a="1"/>
  <c r="BL43" i="16" s="1"/>
  <c r="BK43" i="16" a="1"/>
  <c r="BK43" i="16" s="1"/>
  <c r="BJ43" i="16" a="1"/>
  <c r="BJ43" i="16" s="1"/>
  <c r="BI43" i="16" a="1"/>
  <c r="BI43" i="16" s="1"/>
  <c r="BH43" i="16" a="1"/>
  <c r="BH43" i="16" s="1"/>
  <c r="BG43" i="16" a="1"/>
  <c r="BG43" i="16" s="1"/>
  <c r="BF43" i="16" a="1"/>
  <c r="BF43" i="16" s="1"/>
  <c r="BE43" i="16" a="1"/>
  <c r="BE43" i="16" s="1"/>
  <c r="BD43" i="16" a="1"/>
  <c r="BD43" i="16" s="1"/>
  <c r="BC43" i="16" a="1"/>
  <c r="BC43" i="16" s="1"/>
  <c r="BB43" i="16" a="1"/>
  <c r="BB43" i="16" s="1"/>
  <c r="BA43" i="16" a="1"/>
  <c r="BA43" i="16" s="1"/>
  <c r="AZ43" i="16" a="1"/>
  <c r="AZ43" i="16" s="1"/>
  <c r="AY43" i="16" a="1"/>
  <c r="AY43" i="16" s="1"/>
  <c r="AX43" i="16" a="1"/>
  <c r="AX43" i="16" s="1"/>
  <c r="AW43" i="16" a="1"/>
  <c r="AW43" i="16" s="1"/>
  <c r="AV43" i="16" a="1"/>
  <c r="AV43" i="16" s="1"/>
  <c r="AU43" i="16" a="1"/>
  <c r="AU43" i="16" s="1"/>
  <c r="AT43" i="16" a="1"/>
  <c r="AT43" i="16" s="1"/>
  <c r="AS43" i="16" a="1"/>
  <c r="AS43" i="16" s="1"/>
  <c r="CF42" i="16" a="1"/>
  <c r="CF42" i="16" s="1"/>
  <c r="CE42" i="16" a="1"/>
  <c r="CE42" i="16" s="1"/>
  <c r="CD42" i="16" a="1"/>
  <c r="CD42" i="16" s="1"/>
  <c r="CC42" i="16" a="1"/>
  <c r="CC42" i="16" s="1"/>
  <c r="CB42" i="16" a="1"/>
  <c r="CB42" i="16" s="1"/>
  <c r="CA42" i="16" a="1"/>
  <c r="CA42" i="16" s="1"/>
  <c r="BZ42" i="16" a="1"/>
  <c r="BZ42" i="16" s="1"/>
  <c r="BY42" i="16" a="1"/>
  <c r="BY42" i="16" s="1"/>
  <c r="BX42" i="16" a="1"/>
  <c r="BX42" i="16" s="1"/>
  <c r="BW42" i="16" a="1"/>
  <c r="BW42" i="16" s="1"/>
  <c r="BV42" i="16" a="1"/>
  <c r="BV42" i="16" s="1"/>
  <c r="BU42" i="16" a="1"/>
  <c r="BU42" i="16" s="1"/>
  <c r="BT42" i="16" a="1"/>
  <c r="BT42" i="16" s="1"/>
  <c r="BS42" i="16" a="1"/>
  <c r="BS42" i="16" s="1"/>
  <c r="BR42" i="16" a="1"/>
  <c r="BR42" i="16" s="1"/>
  <c r="BQ42" i="16" a="1"/>
  <c r="BQ42" i="16" s="1"/>
  <c r="BP42" i="16" a="1"/>
  <c r="BP42" i="16" s="1"/>
  <c r="BO42" i="16" a="1"/>
  <c r="BO42" i="16" s="1"/>
  <c r="BN42" i="16" a="1"/>
  <c r="BN42" i="16" s="1"/>
  <c r="BM42" i="16" a="1"/>
  <c r="BM42" i="16" s="1"/>
  <c r="BL42" i="16" a="1"/>
  <c r="BL42" i="16" s="1"/>
  <c r="BK42" i="16" a="1"/>
  <c r="BK42" i="16" s="1"/>
  <c r="BJ42" i="16" a="1"/>
  <c r="BJ42" i="16" s="1"/>
  <c r="BI42" i="16" a="1"/>
  <c r="BI42" i="16" s="1"/>
  <c r="BH42" i="16" a="1"/>
  <c r="BH42" i="16" s="1"/>
  <c r="BG42" i="16" a="1"/>
  <c r="BG42" i="16" s="1"/>
  <c r="BF42" i="16" a="1"/>
  <c r="BF42" i="16" s="1"/>
  <c r="BE42" i="16" a="1"/>
  <c r="BE42" i="16" s="1"/>
  <c r="BD42" i="16" a="1"/>
  <c r="BD42" i="16" s="1"/>
  <c r="BC42" i="16" a="1"/>
  <c r="BC42" i="16" s="1"/>
  <c r="BB42" i="16" a="1"/>
  <c r="BB42" i="16" s="1"/>
  <c r="BA42" i="16" a="1"/>
  <c r="BA42" i="16" s="1"/>
  <c r="AZ42" i="16" a="1"/>
  <c r="AZ42" i="16" s="1"/>
  <c r="AY42" i="16" a="1"/>
  <c r="AY42" i="16" s="1"/>
  <c r="AX42" i="16" a="1"/>
  <c r="AX42" i="16" s="1"/>
  <c r="AW42" i="16" a="1"/>
  <c r="AW42" i="16" s="1"/>
  <c r="AV42" i="16" a="1"/>
  <c r="AV42" i="16" s="1"/>
  <c r="AU42" i="16" a="1"/>
  <c r="AU42" i="16" s="1"/>
  <c r="AT42" i="16" a="1"/>
  <c r="AT42" i="16" s="1"/>
  <c r="AS42" i="16" a="1"/>
  <c r="AS42" i="16" s="1"/>
  <c r="CF41" i="16" a="1"/>
  <c r="CF41" i="16" s="1"/>
  <c r="CE41" i="16" a="1"/>
  <c r="CE41" i="16" s="1"/>
  <c r="CD41" i="16" a="1"/>
  <c r="CD41" i="16" s="1"/>
  <c r="CC41" i="16" a="1"/>
  <c r="CC41" i="16" s="1"/>
  <c r="CB41" i="16" a="1"/>
  <c r="CB41" i="16" s="1"/>
  <c r="CA41" i="16" a="1"/>
  <c r="CA41" i="16" s="1"/>
  <c r="BZ41" i="16" a="1"/>
  <c r="BZ41" i="16" s="1"/>
  <c r="BY41" i="16" a="1"/>
  <c r="BY41" i="16" s="1"/>
  <c r="BX41" i="16" a="1"/>
  <c r="BX41" i="16" s="1"/>
  <c r="BW41" i="16" a="1"/>
  <c r="BW41" i="16" s="1"/>
  <c r="BV41" i="16" a="1"/>
  <c r="BV41" i="16" s="1"/>
  <c r="BU41" i="16" a="1"/>
  <c r="BU41" i="16" s="1"/>
  <c r="BT41" i="16" a="1"/>
  <c r="BT41" i="16" s="1"/>
  <c r="BS41" i="16" a="1"/>
  <c r="BS41" i="16" s="1"/>
  <c r="BR41" i="16" a="1"/>
  <c r="BR41" i="16" s="1"/>
  <c r="BQ41" i="16" a="1"/>
  <c r="BQ41" i="16" s="1"/>
  <c r="BP41" i="16" a="1"/>
  <c r="BP41" i="16" s="1"/>
  <c r="BO41" i="16" a="1"/>
  <c r="BO41" i="16" s="1"/>
  <c r="BN41" i="16" a="1"/>
  <c r="BN41" i="16" s="1"/>
  <c r="BM41" i="16" a="1"/>
  <c r="BM41" i="16" s="1"/>
  <c r="BL41" i="16" a="1"/>
  <c r="BL41" i="16" s="1"/>
  <c r="BK41" i="16" a="1"/>
  <c r="BK41" i="16" s="1"/>
  <c r="BJ41" i="16" a="1"/>
  <c r="BJ41" i="16" s="1"/>
  <c r="BI41" i="16" a="1"/>
  <c r="BI41" i="16" s="1"/>
  <c r="BH41" i="16" a="1"/>
  <c r="BH41" i="16" s="1"/>
  <c r="BG41" i="16" a="1"/>
  <c r="BG41" i="16" s="1"/>
  <c r="BF41" i="16" a="1"/>
  <c r="BF41" i="16" s="1"/>
  <c r="BE41" i="16" a="1"/>
  <c r="BE41" i="16" s="1"/>
  <c r="BD41" i="16" a="1"/>
  <c r="BD41" i="16" s="1"/>
  <c r="BC41" i="16" a="1"/>
  <c r="BC41" i="16" s="1"/>
  <c r="BB41" i="16" a="1"/>
  <c r="BB41" i="16" s="1"/>
  <c r="BA41" i="16" a="1"/>
  <c r="BA41" i="16" s="1"/>
  <c r="AZ41" i="16" a="1"/>
  <c r="AZ41" i="16" s="1"/>
  <c r="AY41" i="16" a="1"/>
  <c r="AY41" i="16" s="1"/>
  <c r="AX41" i="16" a="1"/>
  <c r="AX41" i="16" s="1"/>
  <c r="AW41" i="16" a="1"/>
  <c r="AW41" i="16" s="1"/>
  <c r="AV41" i="16" a="1"/>
  <c r="AV41" i="16" s="1"/>
  <c r="AU41" i="16" a="1"/>
  <c r="AU41" i="16" s="1"/>
  <c r="AT41" i="16" a="1"/>
  <c r="AT41" i="16" s="1"/>
  <c r="AS41" i="16" a="1"/>
  <c r="AS41" i="16" s="1"/>
  <c r="CF40" i="16" a="1"/>
  <c r="CF40" i="16" s="1"/>
  <c r="CE40" i="16" a="1"/>
  <c r="CE40" i="16" s="1"/>
  <c r="CD40" i="16" a="1"/>
  <c r="CD40" i="16" s="1"/>
  <c r="CC40" i="16" a="1"/>
  <c r="CC40" i="16" s="1"/>
  <c r="CB40" i="16" a="1"/>
  <c r="CB40" i="16" s="1"/>
  <c r="CA40" i="16" a="1"/>
  <c r="CA40" i="16" s="1"/>
  <c r="BZ40" i="16" a="1"/>
  <c r="BZ40" i="16" s="1"/>
  <c r="BY40" i="16" a="1"/>
  <c r="BY40" i="16" s="1"/>
  <c r="BX40" i="16" a="1"/>
  <c r="BX40" i="16" s="1"/>
  <c r="BW40" i="16" a="1"/>
  <c r="BW40" i="16" s="1"/>
  <c r="BV40" i="16" a="1"/>
  <c r="BV40" i="16" s="1"/>
  <c r="BU40" i="16" a="1"/>
  <c r="BU40" i="16" s="1"/>
  <c r="BT40" i="16" a="1"/>
  <c r="BT40" i="16" s="1"/>
  <c r="BS40" i="16" a="1"/>
  <c r="BS40" i="16" s="1"/>
  <c r="BR40" i="16" a="1"/>
  <c r="BR40" i="16" s="1"/>
  <c r="BQ40" i="16" a="1"/>
  <c r="BQ40" i="16" s="1"/>
  <c r="BP40" i="16" a="1"/>
  <c r="BP40" i="16" s="1"/>
  <c r="BO40" i="16" a="1"/>
  <c r="BO40" i="16" s="1"/>
  <c r="BN40" i="16" a="1"/>
  <c r="BN40" i="16" s="1"/>
  <c r="BM40" i="16" a="1"/>
  <c r="BM40" i="16" s="1"/>
  <c r="BL40" i="16" a="1"/>
  <c r="BL40" i="16" s="1"/>
  <c r="BK40" i="16" a="1"/>
  <c r="BK40" i="16" s="1"/>
  <c r="BJ40" i="16" a="1"/>
  <c r="BJ40" i="16" s="1"/>
  <c r="BI40" i="16" a="1"/>
  <c r="BI40" i="16" s="1"/>
  <c r="BH40" i="16" a="1"/>
  <c r="BH40" i="16" s="1"/>
  <c r="BG40" i="16" a="1"/>
  <c r="BG40" i="16" s="1"/>
  <c r="BF40" i="16" a="1"/>
  <c r="BF40" i="16" s="1"/>
  <c r="BE40" i="16" a="1"/>
  <c r="BE40" i="16" s="1"/>
  <c r="BD40" i="16" a="1"/>
  <c r="BD40" i="16" s="1"/>
  <c r="BC40" i="16" a="1"/>
  <c r="BC40" i="16" s="1"/>
  <c r="BB40" i="16" a="1"/>
  <c r="BB40" i="16" s="1"/>
  <c r="BA40" i="16" a="1"/>
  <c r="BA40" i="16" s="1"/>
  <c r="AZ40" i="16" a="1"/>
  <c r="AZ40" i="16" s="1"/>
  <c r="AY40" i="16" a="1"/>
  <c r="AY40" i="16" s="1"/>
  <c r="AX40" i="16" a="1"/>
  <c r="AX40" i="16" s="1"/>
  <c r="AW40" i="16" a="1"/>
  <c r="AW40" i="16" s="1"/>
  <c r="AV40" i="16" a="1"/>
  <c r="AV40" i="16" s="1"/>
  <c r="AU40" i="16" a="1"/>
  <c r="AU40" i="16" s="1"/>
  <c r="AT40" i="16" a="1"/>
  <c r="AT40" i="16" s="1"/>
  <c r="AS40" i="16" a="1"/>
  <c r="AS40" i="16" s="1"/>
  <c r="CF36" i="16" a="1"/>
  <c r="CF36" i="16" s="1"/>
  <c r="CE36" i="16" a="1"/>
  <c r="CE36" i="16" s="1"/>
  <c r="CD36" i="16" a="1"/>
  <c r="CD36" i="16" s="1"/>
  <c r="CC36" i="16" a="1"/>
  <c r="CC36" i="16" s="1"/>
  <c r="CB36" i="16" a="1"/>
  <c r="CB36" i="16" s="1"/>
  <c r="CA36" i="16" a="1"/>
  <c r="CA36" i="16" s="1"/>
  <c r="BZ36" i="16" a="1"/>
  <c r="BZ36" i="16" s="1"/>
  <c r="BY36" i="16" a="1"/>
  <c r="BY36" i="16" s="1"/>
  <c r="BX36" i="16" a="1"/>
  <c r="BX36" i="16" s="1"/>
  <c r="BW36" i="16" a="1"/>
  <c r="BW36" i="16" s="1"/>
  <c r="BV36" i="16" a="1"/>
  <c r="BV36" i="16" s="1"/>
  <c r="BU36" i="16" a="1"/>
  <c r="BU36" i="16" s="1"/>
  <c r="BT36" i="16" a="1"/>
  <c r="BT36" i="16" s="1"/>
  <c r="BS36" i="16" a="1"/>
  <c r="BS36" i="16" s="1"/>
  <c r="BR36" i="16" a="1"/>
  <c r="BR36" i="16" s="1"/>
  <c r="BQ36" i="16" a="1"/>
  <c r="BQ36" i="16" s="1"/>
  <c r="BP36" i="16" a="1"/>
  <c r="BP36" i="16" s="1"/>
  <c r="BO36" i="16" a="1"/>
  <c r="BO36" i="16" s="1"/>
  <c r="BN36" i="16" a="1"/>
  <c r="BN36" i="16" s="1"/>
  <c r="BM36" i="16" a="1"/>
  <c r="BM36" i="16" s="1"/>
  <c r="BL36" i="16" a="1"/>
  <c r="BL36" i="16" s="1"/>
  <c r="BK36" i="16" a="1"/>
  <c r="BK36" i="16" s="1"/>
  <c r="BJ36" i="16" a="1"/>
  <c r="BJ36" i="16" s="1"/>
  <c r="BI36" i="16" a="1"/>
  <c r="BI36" i="16" s="1"/>
  <c r="BH36" i="16" a="1"/>
  <c r="BH36" i="16" s="1"/>
  <c r="BG36" i="16" a="1"/>
  <c r="BG36" i="16" s="1"/>
  <c r="BF36" i="16" a="1"/>
  <c r="BF36" i="16" s="1"/>
  <c r="BE36" i="16" a="1"/>
  <c r="BE36" i="16" s="1"/>
  <c r="BD36" i="16" a="1"/>
  <c r="BD36" i="16" s="1"/>
  <c r="BC36" i="16" a="1"/>
  <c r="BC36" i="16" s="1"/>
  <c r="BB36" i="16" a="1"/>
  <c r="BB36" i="16" s="1"/>
  <c r="BA36" i="16" a="1"/>
  <c r="BA36" i="16" s="1"/>
  <c r="AZ36" i="16" a="1"/>
  <c r="AZ36" i="16" s="1"/>
  <c r="AY36" i="16" a="1"/>
  <c r="AY36" i="16" s="1"/>
  <c r="AX36" i="16" a="1"/>
  <c r="AX36" i="16" s="1"/>
  <c r="AW36" i="16" a="1"/>
  <c r="AW36" i="16" s="1"/>
  <c r="AV36" i="16" a="1"/>
  <c r="AV36" i="16" s="1"/>
  <c r="AU36" i="16" a="1"/>
  <c r="AU36" i="16" s="1"/>
  <c r="AT36" i="16" a="1"/>
  <c r="AT36" i="16" s="1"/>
  <c r="AS36" i="16" a="1"/>
  <c r="AS36" i="16" s="1"/>
  <c r="CF35" i="16" a="1"/>
  <c r="CF35" i="16" s="1"/>
  <c r="CE35" i="16" a="1"/>
  <c r="CE35" i="16" s="1"/>
  <c r="CD35" i="16" a="1"/>
  <c r="CD35" i="16" s="1"/>
  <c r="CC35" i="16" a="1"/>
  <c r="CC35" i="16" s="1"/>
  <c r="CB35" i="16" a="1"/>
  <c r="CB35" i="16" s="1"/>
  <c r="CA35" i="16" a="1"/>
  <c r="CA35" i="16" s="1"/>
  <c r="BZ35" i="16" a="1"/>
  <c r="BZ35" i="16" s="1"/>
  <c r="BY35" i="16" a="1"/>
  <c r="BY35" i="16" s="1"/>
  <c r="BX35" i="16" a="1"/>
  <c r="BX35" i="16" s="1"/>
  <c r="BW35" i="16" a="1"/>
  <c r="BW35" i="16" s="1"/>
  <c r="BV35" i="16" a="1"/>
  <c r="BV35" i="16" s="1"/>
  <c r="BU35" i="16" a="1"/>
  <c r="BU35" i="16" s="1"/>
  <c r="BT35" i="16" a="1"/>
  <c r="BT35" i="16" s="1"/>
  <c r="BS35" i="16" a="1"/>
  <c r="BS35" i="16" s="1"/>
  <c r="BR35" i="16" a="1"/>
  <c r="BR35" i="16" s="1"/>
  <c r="BQ35" i="16" a="1"/>
  <c r="BQ35" i="16" s="1"/>
  <c r="BP35" i="16" a="1"/>
  <c r="BP35" i="16" s="1"/>
  <c r="BO35" i="16" a="1"/>
  <c r="BO35" i="16" s="1"/>
  <c r="BN35" i="16" a="1"/>
  <c r="BN35" i="16" s="1"/>
  <c r="BM35" i="16" a="1"/>
  <c r="BM35" i="16" s="1"/>
  <c r="BL35" i="16" a="1"/>
  <c r="BL35" i="16" s="1"/>
  <c r="BK35" i="16" a="1"/>
  <c r="BK35" i="16" s="1"/>
  <c r="BJ35" i="16" a="1"/>
  <c r="BJ35" i="16" s="1"/>
  <c r="BI35" i="16" a="1"/>
  <c r="BI35" i="16" s="1"/>
  <c r="BH35" i="16" a="1"/>
  <c r="BH35" i="16" s="1"/>
  <c r="BG35" i="16" a="1"/>
  <c r="BG35" i="16" s="1"/>
  <c r="BF35" i="16" a="1"/>
  <c r="BF35" i="16" s="1"/>
  <c r="BE35" i="16" a="1"/>
  <c r="BE35" i="16" s="1"/>
  <c r="BD35" i="16" a="1"/>
  <c r="BD35" i="16" s="1"/>
  <c r="BC35" i="16" a="1"/>
  <c r="BC35" i="16" s="1"/>
  <c r="BB35" i="16" a="1"/>
  <c r="BB35" i="16" s="1"/>
  <c r="BA35" i="16" a="1"/>
  <c r="BA35" i="16" s="1"/>
  <c r="AZ35" i="16" a="1"/>
  <c r="AZ35" i="16" s="1"/>
  <c r="AY35" i="16" a="1"/>
  <c r="AY35" i="16" s="1"/>
  <c r="AX35" i="16" a="1"/>
  <c r="AX35" i="16" s="1"/>
  <c r="AW35" i="16" a="1"/>
  <c r="AW35" i="16" s="1"/>
  <c r="AV35" i="16" a="1"/>
  <c r="AV35" i="16" s="1"/>
  <c r="AU35" i="16" a="1"/>
  <c r="AU35" i="16" s="1"/>
  <c r="AT35" i="16" a="1"/>
  <c r="AT35" i="16" s="1"/>
  <c r="AS35" i="16" a="1"/>
  <c r="AS35" i="16" s="1"/>
  <c r="CF32" i="16" a="1"/>
  <c r="CF32" i="16" s="1"/>
  <c r="CE32" i="16" a="1"/>
  <c r="CE32" i="16" s="1"/>
  <c r="CD32" i="16" a="1"/>
  <c r="CD32" i="16" s="1"/>
  <c r="CC32" i="16" a="1"/>
  <c r="CC32" i="16" s="1"/>
  <c r="CB32" i="16" a="1"/>
  <c r="CB32" i="16" s="1"/>
  <c r="CA32" i="16" a="1"/>
  <c r="CA32" i="16" s="1"/>
  <c r="BZ32" i="16" a="1"/>
  <c r="BZ32" i="16" s="1"/>
  <c r="BY32" i="16" a="1"/>
  <c r="BY32" i="16" s="1"/>
  <c r="BX32" i="16" a="1"/>
  <c r="BX32" i="16" s="1"/>
  <c r="BW32" i="16" a="1"/>
  <c r="BW32" i="16" s="1"/>
  <c r="BV32" i="16" a="1"/>
  <c r="BV32" i="16" s="1"/>
  <c r="BU32" i="16" a="1"/>
  <c r="BU32" i="16" s="1"/>
  <c r="BT32" i="16" a="1"/>
  <c r="BT32" i="16" s="1"/>
  <c r="BS32" i="16" a="1"/>
  <c r="BS32" i="16" s="1"/>
  <c r="BR32" i="16" a="1"/>
  <c r="BR32" i="16" s="1"/>
  <c r="BQ32" i="16" a="1"/>
  <c r="BQ32" i="16" s="1"/>
  <c r="BP32" i="16" a="1"/>
  <c r="BP32" i="16" s="1"/>
  <c r="BO32" i="16" a="1"/>
  <c r="BO32" i="16" s="1"/>
  <c r="BN32" i="16" a="1"/>
  <c r="BN32" i="16" s="1"/>
  <c r="BM32" i="16" a="1"/>
  <c r="BM32" i="16" s="1"/>
  <c r="BL32" i="16" a="1"/>
  <c r="BL32" i="16" s="1"/>
  <c r="BK32" i="16" a="1"/>
  <c r="BK32" i="16" s="1"/>
  <c r="BJ32" i="16" a="1"/>
  <c r="BJ32" i="16" s="1"/>
  <c r="BI32" i="16" a="1"/>
  <c r="BI32" i="16" s="1"/>
  <c r="BH32" i="16" a="1"/>
  <c r="BH32" i="16" s="1"/>
  <c r="BG32" i="16" a="1"/>
  <c r="BG32" i="16" s="1"/>
  <c r="BF32" i="16" a="1"/>
  <c r="BF32" i="16" s="1"/>
  <c r="BE32" i="16" a="1"/>
  <c r="BE32" i="16" s="1"/>
  <c r="BD32" i="16" a="1"/>
  <c r="BD32" i="16" s="1"/>
  <c r="BC32" i="16" a="1"/>
  <c r="BC32" i="16" s="1"/>
  <c r="BB32" i="16" a="1"/>
  <c r="BB32" i="16" s="1"/>
  <c r="BA32" i="16" a="1"/>
  <c r="BA32" i="16" s="1"/>
  <c r="AZ32" i="16" a="1"/>
  <c r="AZ32" i="16" s="1"/>
  <c r="AY32" i="16" a="1"/>
  <c r="AY32" i="16" s="1"/>
  <c r="AX32" i="16" a="1"/>
  <c r="AX32" i="16" s="1"/>
  <c r="AW32" i="16" a="1"/>
  <c r="AW32" i="16" s="1"/>
  <c r="AV32" i="16" a="1"/>
  <c r="AV32" i="16" s="1"/>
  <c r="AU32" i="16" a="1"/>
  <c r="AU32" i="16" s="1"/>
  <c r="AT32" i="16" a="1"/>
  <c r="AT32" i="16" s="1"/>
  <c r="AS32" i="16" a="1"/>
  <c r="AS32" i="16" s="1"/>
  <c r="CF31" i="16" a="1"/>
  <c r="CF31" i="16" s="1"/>
  <c r="CE31" i="16" a="1"/>
  <c r="CE31" i="16" s="1"/>
  <c r="CD31" i="16" a="1"/>
  <c r="CD31" i="16" s="1"/>
  <c r="CC31" i="16" a="1"/>
  <c r="CC31" i="16" s="1"/>
  <c r="CB31" i="16" a="1"/>
  <c r="CB31" i="16" s="1"/>
  <c r="CA31" i="16" a="1"/>
  <c r="CA31" i="16" s="1"/>
  <c r="BZ31" i="16" a="1"/>
  <c r="BZ31" i="16" s="1"/>
  <c r="BY31" i="16" a="1"/>
  <c r="BY31" i="16" s="1"/>
  <c r="BX31" i="16" a="1"/>
  <c r="BX31" i="16" s="1"/>
  <c r="BW31" i="16" a="1"/>
  <c r="BW31" i="16" s="1"/>
  <c r="BV31" i="16" a="1"/>
  <c r="BV31" i="16" s="1"/>
  <c r="BU31" i="16" a="1"/>
  <c r="BU31" i="16" s="1"/>
  <c r="BT31" i="16" a="1"/>
  <c r="BT31" i="16" s="1"/>
  <c r="BS31" i="16" a="1"/>
  <c r="BS31" i="16" s="1"/>
  <c r="BR31" i="16" a="1"/>
  <c r="BR31" i="16" s="1"/>
  <c r="BQ31" i="16" a="1"/>
  <c r="BQ31" i="16" s="1"/>
  <c r="BP31" i="16" a="1"/>
  <c r="BP31" i="16" s="1"/>
  <c r="BO31" i="16" a="1"/>
  <c r="BO31" i="16" s="1"/>
  <c r="BN31" i="16" a="1"/>
  <c r="BN31" i="16" s="1"/>
  <c r="BM31" i="16" a="1"/>
  <c r="BM31" i="16" s="1"/>
  <c r="BL31" i="16" a="1"/>
  <c r="BL31" i="16" s="1"/>
  <c r="BK31" i="16" a="1"/>
  <c r="BK31" i="16" s="1"/>
  <c r="BJ31" i="16" a="1"/>
  <c r="BJ31" i="16" s="1"/>
  <c r="BI31" i="16" a="1"/>
  <c r="BI31" i="16" s="1"/>
  <c r="BH31" i="16" a="1"/>
  <c r="BH31" i="16" s="1"/>
  <c r="BG31" i="16" a="1"/>
  <c r="BG31" i="16" s="1"/>
  <c r="BF31" i="16" a="1"/>
  <c r="BF31" i="16" s="1"/>
  <c r="BE31" i="16" a="1"/>
  <c r="BE31" i="16" s="1"/>
  <c r="BD31" i="16" a="1"/>
  <c r="BD31" i="16" s="1"/>
  <c r="BC31" i="16" a="1"/>
  <c r="BC31" i="16" s="1"/>
  <c r="BB31" i="16" a="1"/>
  <c r="BB31" i="16" s="1"/>
  <c r="BA31" i="16" a="1"/>
  <c r="BA31" i="16" s="1"/>
  <c r="AZ31" i="16" a="1"/>
  <c r="AZ31" i="16" s="1"/>
  <c r="AY31" i="16" a="1"/>
  <c r="AY31" i="16" s="1"/>
  <c r="AX31" i="16" a="1"/>
  <c r="AX31" i="16" s="1"/>
  <c r="AW31" i="16" a="1"/>
  <c r="AW31" i="16" s="1"/>
  <c r="AV31" i="16" a="1"/>
  <c r="AV31" i="16" s="1"/>
  <c r="AU31" i="16" a="1"/>
  <c r="AU31" i="16" s="1"/>
  <c r="AT31" i="16" a="1"/>
  <c r="AT31" i="16" s="1"/>
  <c r="AS31" i="16" a="1"/>
  <c r="AS31" i="16" s="1"/>
  <c r="CF30" i="16" a="1"/>
  <c r="CF30" i="16" s="1"/>
  <c r="CE30" i="16" a="1"/>
  <c r="CE30" i="16" s="1"/>
  <c r="CD30" i="16" a="1"/>
  <c r="CD30" i="16" s="1"/>
  <c r="CC30" i="16" a="1"/>
  <c r="CC30" i="16" s="1"/>
  <c r="CB30" i="16" a="1"/>
  <c r="CB30" i="16" s="1"/>
  <c r="CA30" i="16" a="1"/>
  <c r="CA30" i="16" s="1"/>
  <c r="BZ30" i="16" a="1"/>
  <c r="BZ30" i="16" s="1"/>
  <c r="BY30" i="16" a="1"/>
  <c r="BY30" i="16" s="1"/>
  <c r="BX30" i="16" a="1"/>
  <c r="BX30" i="16" s="1"/>
  <c r="BW30" i="16" a="1"/>
  <c r="BW30" i="16" s="1"/>
  <c r="BV30" i="16" a="1"/>
  <c r="BV30" i="16" s="1"/>
  <c r="BU30" i="16" a="1"/>
  <c r="BU30" i="16" s="1"/>
  <c r="BT30" i="16" a="1"/>
  <c r="BT30" i="16" s="1"/>
  <c r="BS30" i="16" a="1"/>
  <c r="BS30" i="16" s="1"/>
  <c r="BR30" i="16" a="1"/>
  <c r="BR30" i="16" s="1"/>
  <c r="BQ30" i="16" a="1"/>
  <c r="BQ30" i="16" s="1"/>
  <c r="BP30" i="16" a="1"/>
  <c r="BP30" i="16" s="1"/>
  <c r="BO30" i="16" a="1"/>
  <c r="BO30" i="16" s="1"/>
  <c r="BN30" i="16" a="1"/>
  <c r="BN30" i="16" s="1"/>
  <c r="BM30" i="16" a="1"/>
  <c r="BM30" i="16" s="1"/>
  <c r="BL30" i="16" a="1"/>
  <c r="BL30" i="16" s="1"/>
  <c r="BK30" i="16" a="1"/>
  <c r="BK30" i="16" s="1"/>
  <c r="BJ30" i="16" a="1"/>
  <c r="BJ30" i="16" s="1"/>
  <c r="BI30" i="16" a="1"/>
  <c r="BI30" i="16" s="1"/>
  <c r="BH30" i="16" a="1"/>
  <c r="BH30" i="16" s="1"/>
  <c r="BG30" i="16" a="1"/>
  <c r="BG30" i="16" s="1"/>
  <c r="BF30" i="16" a="1"/>
  <c r="BF30" i="16" s="1"/>
  <c r="BE30" i="16" a="1"/>
  <c r="BE30" i="16" s="1"/>
  <c r="BD30" i="16" a="1"/>
  <c r="BD30" i="16" s="1"/>
  <c r="BC30" i="16" a="1"/>
  <c r="BC30" i="16" s="1"/>
  <c r="BB30" i="16" a="1"/>
  <c r="BB30" i="16" s="1"/>
  <c r="BA30" i="16" a="1"/>
  <c r="BA30" i="16" s="1"/>
  <c r="AZ30" i="16" a="1"/>
  <c r="AZ30" i="16" s="1"/>
  <c r="AY30" i="16" a="1"/>
  <c r="AY30" i="16" s="1"/>
  <c r="AX30" i="16" a="1"/>
  <c r="AX30" i="16" s="1"/>
  <c r="AW30" i="16" a="1"/>
  <c r="AW30" i="16" s="1"/>
  <c r="AV30" i="16" a="1"/>
  <c r="AV30" i="16" s="1"/>
  <c r="AU30" i="16" a="1"/>
  <c r="AU30" i="16" s="1"/>
  <c r="AT30" i="16" a="1"/>
  <c r="AT30" i="16" s="1"/>
  <c r="AS30" i="16" a="1"/>
  <c r="AS30" i="16" s="1"/>
  <c r="CF29" i="16" a="1"/>
  <c r="CF29" i="16" s="1"/>
  <c r="CE29" i="16" a="1"/>
  <c r="CE29" i="16" s="1"/>
  <c r="CD29" i="16" a="1"/>
  <c r="CD29" i="16" s="1"/>
  <c r="CC29" i="16" a="1"/>
  <c r="CC29" i="16" s="1"/>
  <c r="CB29" i="16" a="1"/>
  <c r="CB29" i="16" s="1"/>
  <c r="CA29" i="16" a="1"/>
  <c r="CA29" i="16" s="1"/>
  <c r="BZ29" i="16" a="1"/>
  <c r="BZ29" i="16" s="1"/>
  <c r="BY29" i="16" a="1"/>
  <c r="BY29" i="16" s="1"/>
  <c r="BX29" i="16" a="1"/>
  <c r="BX29" i="16" s="1"/>
  <c r="BW29" i="16" a="1"/>
  <c r="BW29" i="16" s="1"/>
  <c r="BV29" i="16" a="1"/>
  <c r="BV29" i="16" s="1"/>
  <c r="BU29" i="16" a="1"/>
  <c r="BU29" i="16" s="1"/>
  <c r="BT29" i="16" a="1"/>
  <c r="BT29" i="16" s="1"/>
  <c r="BS29" i="16" a="1"/>
  <c r="BS29" i="16" s="1"/>
  <c r="BR29" i="16" a="1"/>
  <c r="BR29" i="16" s="1"/>
  <c r="BQ29" i="16" a="1"/>
  <c r="BQ29" i="16" s="1"/>
  <c r="BP29" i="16" a="1"/>
  <c r="BP29" i="16" s="1"/>
  <c r="BO29" i="16" a="1"/>
  <c r="BO29" i="16" s="1"/>
  <c r="BN29" i="16" a="1"/>
  <c r="BN29" i="16" s="1"/>
  <c r="BM29" i="16" a="1"/>
  <c r="BM29" i="16" s="1"/>
  <c r="BL29" i="16" a="1"/>
  <c r="BL29" i="16" s="1"/>
  <c r="BK29" i="16" a="1"/>
  <c r="BK29" i="16" s="1"/>
  <c r="BJ29" i="16" a="1"/>
  <c r="BJ29" i="16" s="1"/>
  <c r="BI29" i="16" a="1"/>
  <c r="BI29" i="16" s="1"/>
  <c r="BH29" i="16" a="1"/>
  <c r="BH29" i="16" s="1"/>
  <c r="BG29" i="16" a="1"/>
  <c r="BG29" i="16" s="1"/>
  <c r="BF29" i="16" a="1"/>
  <c r="BF29" i="16" s="1"/>
  <c r="BE29" i="16" a="1"/>
  <c r="BE29" i="16" s="1"/>
  <c r="BD29" i="16" a="1"/>
  <c r="BD29" i="16" s="1"/>
  <c r="BC29" i="16" a="1"/>
  <c r="BC29" i="16" s="1"/>
  <c r="BB29" i="16" a="1"/>
  <c r="BB29" i="16" s="1"/>
  <c r="BA29" i="16" a="1"/>
  <c r="BA29" i="16" s="1"/>
  <c r="AZ29" i="16" a="1"/>
  <c r="AZ29" i="16" s="1"/>
  <c r="AY29" i="16" a="1"/>
  <c r="AY29" i="16" s="1"/>
  <c r="AX29" i="16" a="1"/>
  <c r="AX29" i="16" s="1"/>
  <c r="AW29" i="16" a="1"/>
  <c r="AW29" i="16" s="1"/>
  <c r="AV29" i="16" a="1"/>
  <c r="AV29" i="16" s="1"/>
  <c r="AU29" i="16" a="1"/>
  <c r="AU29" i="16" s="1"/>
  <c r="AT29" i="16" a="1"/>
  <c r="AT29" i="16" s="1"/>
  <c r="AS29" i="16" a="1"/>
  <c r="AS29" i="16" s="1"/>
  <c r="CF26" i="16" a="1"/>
  <c r="CF26" i="16" s="1"/>
  <c r="CE26" i="16" a="1"/>
  <c r="CE26" i="16" s="1"/>
  <c r="CD26" i="16" a="1"/>
  <c r="CD26" i="16" s="1"/>
  <c r="CC26" i="16" a="1"/>
  <c r="CC26" i="16" s="1"/>
  <c r="CB26" i="16" a="1"/>
  <c r="CB26" i="16" s="1"/>
  <c r="CA26" i="16" a="1"/>
  <c r="CA26" i="16" s="1"/>
  <c r="BZ26" i="16" a="1"/>
  <c r="BZ26" i="16" s="1"/>
  <c r="BY26" i="16" a="1"/>
  <c r="BY26" i="16" s="1"/>
  <c r="BX26" i="16" a="1"/>
  <c r="BX26" i="16" s="1"/>
  <c r="BW26" i="16" a="1"/>
  <c r="BW26" i="16" s="1"/>
  <c r="BV26" i="16" a="1"/>
  <c r="BV26" i="16" s="1"/>
  <c r="BU26" i="16" a="1"/>
  <c r="BU26" i="16" s="1"/>
  <c r="BT26" i="16" a="1"/>
  <c r="BT26" i="16" s="1"/>
  <c r="BS26" i="16" a="1"/>
  <c r="BS26" i="16" s="1"/>
  <c r="BR26" i="16" a="1"/>
  <c r="BR26" i="16" s="1"/>
  <c r="BQ26" i="16" a="1"/>
  <c r="BQ26" i="16" s="1"/>
  <c r="BP26" i="16" a="1"/>
  <c r="BP26" i="16" s="1"/>
  <c r="BO26" i="16" a="1"/>
  <c r="BO26" i="16" s="1"/>
  <c r="BN26" i="16" a="1"/>
  <c r="BN26" i="16" s="1"/>
  <c r="BM26" i="16" a="1"/>
  <c r="BM26" i="16" s="1"/>
  <c r="BL26" i="16" a="1"/>
  <c r="BL26" i="16" s="1"/>
  <c r="BK26" i="16" a="1"/>
  <c r="BK26" i="16" s="1"/>
  <c r="BJ26" i="16" a="1"/>
  <c r="BJ26" i="16" s="1"/>
  <c r="BI26" i="16" a="1"/>
  <c r="BI26" i="16" s="1"/>
  <c r="BH26" i="16" a="1"/>
  <c r="BH26" i="16" s="1"/>
  <c r="BG26" i="16" a="1"/>
  <c r="BG26" i="16" s="1"/>
  <c r="BF26" i="16" a="1"/>
  <c r="BF26" i="16" s="1"/>
  <c r="BE26" i="16" a="1"/>
  <c r="BE26" i="16" s="1"/>
  <c r="BD26" i="16" a="1"/>
  <c r="BD26" i="16" s="1"/>
  <c r="BC26" i="16" a="1"/>
  <c r="BC26" i="16" s="1"/>
  <c r="BB26" i="16" a="1"/>
  <c r="BB26" i="16" s="1"/>
  <c r="BA26" i="16" a="1"/>
  <c r="BA26" i="16" s="1"/>
  <c r="AZ26" i="16" a="1"/>
  <c r="AZ26" i="16" s="1"/>
  <c r="AY26" i="16" a="1"/>
  <c r="AY26" i="16" s="1"/>
  <c r="AX26" i="16" a="1"/>
  <c r="AX26" i="16" s="1"/>
  <c r="AW26" i="16" a="1"/>
  <c r="AW26" i="16" s="1"/>
  <c r="AV26" i="16" a="1"/>
  <c r="AV26" i="16" s="1"/>
  <c r="AU26" i="16" a="1"/>
  <c r="AU26" i="16" s="1"/>
  <c r="AT26" i="16" a="1"/>
  <c r="AT26" i="16" s="1"/>
  <c r="AS26" i="16" a="1"/>
  <c r="AS26" i="16" s="1"/>
  <c r="CF25" i="16" a="1"/>
  <c r="CF25" i="16" s="1"/>
  <c r="CE25" i="16" a="1"/>
  <c r="CE25" i="16" s="1"/>
  <c r="CD25" i="16" a="1"/>
  <c r="CD25" i="16" s="1"/>
  <c r="CC25" i="16" a="1"/>
  <c r="CC25" i="16" s="1"/>
  <c r="CB25" i="16" a="1"/>
  <c r="CB25" i="16" s="1"/>
  <c r="CA25" i="16" a="1"/>
  <c r="CA25" i="16" s="1"/>
  <c r="BZ25" i="16" a="1"/>
  <c r="BZ25" i="16" s="1"/>
  <c r="BY25" i="16" a="1"/>
  <c r="BY25" i="16" s="1"/>
  <c r="BX25" i="16" a="1"/>
  <c r="BX25" i="16" s="1"/>
  <c r="BW25" i="16" a="1"/>
  <c r="BW25" i="16" s="1"/>
  <c r="BV25" i="16" a="1"/>
  <c r="BV25" i="16" s="1"/>
  <c r="BU25" i="16" a="1"/>
  <c r="BU25" i="16" s="1"/>
  <c r="BT25" i="16" a="1"/>
  <c r="BT25" i="16" s="1"/>
  <c r="BS25" i="16" a="1"/>
  <c r="BS25" i="16" s="1"/>
  <c r="BR25" i="16" a="1"/>
  <c r="BR25" i="16" s="1"/>
  <c r="BQ25" i="16" a="1"/>
  <c r="BQ25" i="16" s="1"/>
  <c r="BP25" i="16" a="1"/>
  <c r="BP25" i="16" s="1"/>
  <c r="BO25" i="16" a="1"/>
  <c r="BO25" i="16" s="1"/>
  <c r="BN25" i="16" a="1"/>
  <c r="BN25" i="16" s="1"/>
  <c r="BM25" i="16" a="1"/>
  <c r="BM25" i="16" s="1"/>
  <c r="BL25" i="16" a="1"/>
  <c r="BL25" i="16" s="1"/>
  <c r="BK25" i="16" a="1"/>
  <c r="BK25" i="16" s="1"/>
  <c r="BJ25" i="16" a="1"/>
  <c r="BJ25" i="16" s="1"/>
  <c r="BI25" i="16" a="1"/>
  <c r="BI25" i="16" s="1"/>
  <c r="BH25" i="16" a="1"/>
  <c r="BH25" i="16" s="1"/>
  <c r="BG25" i="16" a="1"/>
  <c r="BG25" i="16" s="1"/>
  <c r="BF25" i="16" a="1"/>
  <c r="BF25" i="16" s="1"/>
  <c r="BE25" i="16" a="1"/>
  <c r="BE25" i="16" s="1"/>
  <c r="BD25" i="16" a="1"/>
  <c r="BD25" i="16" s="1"/>
  <c r="BC25" i="16" a="1"/>
  <c r="BC25" i="16" s="1"/>
  <c r="BB25" i="16" a="1"/>
  <c r="BB25" i="16" s="1"/>
  <c r="BA25" i="16" a="1"/>
  <c r="BA25" i="16" s="1"/>
  <c r="AZ25" i="16" a="1"/>
  <c r="AZ25" i="16" s="1"/>
  <c r="AY25" i="16" a="1"/>
  <c r="AY25" i="16" s="1"/>
  <c r="AX25" i="16" a="1"/>
  <c r="AX25" i="16" s="1"/>
  <c r="AW25" i="16" a="1"/>
  <c r="AW25" i="16" s="1"/>
  <c r="AV25" i="16" a="1"/>
  <c r="AV25" i="16" s="1"/>
  <c r="AU25" i="16" a="1"/>
  <c r="AU25" i="16" s="1"/>
  <c r="AT25" i="16" a="1"/>
  <c r="AT25" i="16" s="1"/>
  <c r="AS25" i="16" a="1"/>
  <c r="AS25" i="16" s="1"/>
  <c r="CF24" i="16" a="1"/>
  <c r="CF24" i="16" s="1"/>
  <c r="CE24" i="16" a="1"/>
  <c r="CE24" i="16" s="1"/>
  <c r="CD24" i="16" a="1"/>
  <c r="CD24" i="16" s="1"/>
  <c r="CC24" i="16" a="1"/>
  <c r="CC24" i="16" s="1"/>
  <c r="CB24" i="16" a="1"/>
  <c r="CB24" i="16" s="1"/>
  <c r="CA24" i="16" a="1"/>
  <c r="CA24" i="16" s="1"/>
  <c r="BZ24" i="16" a="1"/>
  <c r="BZ24" i="16" s="1"/>
  <c r="BY24" i="16" a="1"/>
  <c r="BY24" i="16" s="1"/>
  <c r="BX24" i="16" a="1"/>
  <c r="BX24" i="16" s="1"/>
  <c r="BW24" i="16" a="1"/>
  <c r="BW24" i="16" s="1"/>
  <c r="BV24" i="16" a="1"/>
  <c r="BV24" i="16" s="1"/>
  <c r="BU24" i="16" a="1"/>
  <c r="BU24" i="16" s="1"/>
  <c r="BT24" i="16" a="1"/>
  <c r="BT24" i="16" s="1"/>
  <c r="BS24" i="16" a="1"/>
  <c r="BS24" i="16" s="1"/>
  <c r="BR24" i="16" a="1"/>
  <c r="BR24" i="16" s="1"/>
  <c r="BQ24" i="16" a="1"/>
  <c r="BQ24" i="16" s="1"/>
  <c r="BP24" i="16" a="1"/>
  <c r="BP24" i="16" s="1"/>
  <c r="BO24" i="16" a="1"/>
  <c r="BO24" i="16" s="1"/>
  <c r="BN24" i="16" a="1"/>
  <c r="BN24" i="16" s="1"/>
  <c r="BM24" i="16" a="1"/>
  <c r="BM24" i="16" s="1"/>
  <c r="BL24" i="16" a="1"/>
  <c r="BL24" i="16" s="1"/>
  <c r="BK24" i="16" a="1"/>
  <c r="BK24" i="16" s="1"/>
  <c r="BJ24" i="16" a="1"/>
  <c r="BJ24" i="16" s="1"/>
  <c r="BI24" i="16" a="1"/>
  <c r="BI24" i="16" s="1"/>
  <c r="BH24" i="16" a="1"/>
  <c r="BH24" i="16" s="1"/>
  <c r="BG24" i="16" a="1"/>
  <c r="BG24" i="16" s="1"/>
  <c r="BF24" i="16" a="1"/>
  <c r="BF24" i="16" s="1"/>
  <c r="BE24" i="16" a="1"/>
  <c r="BE24" i="16" s="1"/>
  <c r="BD24" i="16" a="1"/>
  <c r="BD24" i="16" s="1"/>
  <c r="BC24" i="16" a="1"/>
  <c r="BC24" i="16" s="1"/>
  <c r="BB24" i="16" a="1"/>
  <c r="BB24" i="16" s="1"/>
  <c r="BA24" i="16" a="1"/>
  <c r="BA24" i="16" s="1"/>
  <c r="AZ24" i="16" a="1"/>
  <c r="AZ24" i="16" s="1"/>
  <c r="AY24" i="16" a="1"/>
  <c r="AY24" i="16" s="1"/>
  <c r="AX24" i="16" a="1"/>
  <c r="AX24" i="16" s="1"/>
  <c r="AW24" i="16" a="1"/>
  <c r="AW24" i="16" s="1"/>
  <c r="AV24" i="16" a="1"/>
  <c r="AV24" i="16" s="1"/>
  <c r="AU24" i="16" a="1"/>
  <c r="AU24" i="16" s="1"/>
  <c r="AT24" i="16" a="1"/>
  <c r="AT24" i="16" s="1"/>
  <c r="AS24" i="16" a="1"/>
  <c r="AS24" i="16" s="1"/>
  <c r="CF23" i="16" a="1"/>
  <c r="CF23" i="16" s="1"/>
  <c r="CE23" i="16" a="1"/>
  <c r="CE23" i="16" s="1"/>
  <c r="CD23" i="16" a="1"/>
  <c r="CD23" i="16" s="1"/>
  <c r="CC23" i="16" a="1"/>
  <c r="CC23" i="16" s="1"/>
  <c r="CB23" i="16" a="1"/>
  <c r="CB23" i="16" s="1"/>
  <c r="CA23" i="16" a="1"/>
  <c r="CA23" i="16" s="1"/>
  <c r="BZ23" i="16" a="1"/>
  <c r="BZ23" i="16" s="1"/>
  <c r="BY23" i="16" a="1"/>
  <c r="BY23" i="16" s="1"/>
  <c r="BX23" i="16" a="1"/>
  <c r="BX23" i="16" s="1"/>
  <c r="BW23" i="16" a="1"/>
  <c r="BW23" i="16" s="1"/>
  <c r="BV23" i="16" a="1"/>
  <c r="BV23" i="16" s="1"/>
  <c r="BU23" i="16" a="1"/>
  <c r="BU23" i="16" s="1"/>
  <c r="BT23" i="16" a="1"/>
  <c r="BT23" i="16" s="1"/>
  <c r="BS23" i="16" a="1"/>
  <c r="BS23" i="16" s="1"/>
  <c r="BR23" i="16" a="1"/>
  <c r="BR23" i="16" s="1"/>
  <c r="BQ23" i="16" a="1"/>
  <c r="BQ23" i="16" s="1"/>
  <c r="BP23" i="16" a="1"/>
  <c r="BP23" i="16" s="1"/>
  <c r="BO23" i="16" a="1"/>
  <c r="BO23" i="16" s="1"/>
  <c r="BN23" i="16" a="1"/>
  <c r="BN23" i="16" s="1"/>
  <c r="BM23" i="16" a="1"/>
  <c r="BM23" i="16" s="1"/>
  <c r="BL23" i="16" a="1"/>
  <c r="BL23" i="16" s="1"/>
  <c r="BK23" i="16" a="1"/>
  <c r="BK23" i="16" s="1"/>
  <c r="BJ23" i="16" a="1"/>
  <c r="BJ23" i="16" s="1"/>
  <c r="BI23" i="16" a="1"/>
  <c r="BI23" i="16" s="1"/>
  <c r="BH23" i="16" a="1"/>
  <c r="BH23" i="16" s="1"/>
  <c r="BG23" i="16" a="1"/>
  <c r="BG23" i="16" s="1"/>
  <c r="BF23" i="16" a="1"/>
  <c r="BF23" i="16" s="1"/>
  <c r="BE23" i="16" a="1"/>
  <c r="BE23" i="16" s="1"/>
  <c r="BD23" i="16" a="1"/>
  <c r="BD23" i="16" s="1"/>
  <c r="BC23" i="16" a="1"/>
  <c r="BC23" i="16" s="1"/>
  <c r="BB23" i="16" a="1"/>
  <c r="BB23" i="16" s="1"/>
  <c r="BA23" i="16" a="1"/>
  <c r="BA23" i="16" s="1"/>
  <c r="AZ23" i="16" a="1"/>
  <c r="AZ23" i="16" s="1"/>
  <c r="AY23" i="16" a="1"/>
  <c r="AY23" i="16" s="1"/>
  <c r="AX23" i="16" a="1"/>
  <c r="AX23" i="16" s="1"/>
  <c r="AW23" i="16" a="1"/>
  <c r="AW23" i="16" s="1"/>
  <c r="AV23" i="16" a="1"/>
  <c r="AV23" i="16" s="1"/>
  <c r="AU23" i="16" a="1"/>
  <c r="AU23" i="16" s="1"/>
  <c r="AT23" i="16" a="1"/>
  <c r="AT23" i="16" s="1"/>
  <c r="AS23" i="16" a="1"/>
  <c r="AS23" i="16" s="1"/>
  <c r="CF20" i="16" a="1"/>
  <c r="CF20" i="16" s="1"/>
  <c r="CE20" i="16" a="1"/>
  <c r="CE20" i="16" s="1"/>
  <c r="CD20" i="16" a="1"/>
  <c r="CD20" i="16" s="1"/>
  <c r="CC20" i="16" a="1"/>
  <c r="CC20" i="16" s="1"/>
  <c r="CB20" i="16" a="1"/>
  <c r="CB20" i="16" s="1"/>
  <c r="CA20" i="16" a="1"/>
  <c r="CA20" i="16" s="1"/>
  <c r="BZ20" i="16" a="1"/>
  <c r="BZ20" i="16" s="1"/>
  <c r="BY20" i="16" a="1"/>
  <c r="BY20" i="16" s="1"/>
  <c r="BX20" i="16" a="1"/>
  <c r="BX20" i="16" s="1"/>
  <c r="BW20" i="16" a="1"/>
  <c r="BW20" i="16" s="1"/>
  <c r="BV20" i="16" a="1"/>
  <c r="BV20" i="16" s="1"/>
  <c r="BU20" i="16" a="1"/>
  <c r="BU20" i="16" s="1"/>
  <c r="BT20" i="16" a="1"/>
  <c r="BT20" i="16" s="1"/>
  <c r="BS20" i="16" a="1"/>
  <c r="BS20" i="16" s="1"/>
  <c r="BR20" i="16" a="1"/>
  <c r="BR20" i="16" s="1"/>
  <c r="BQ20" i="16" a="1"/>
  <c r="BQ20" i="16" s="1"/>
  <c r="BP20" i="16" a="1"/>
  <c r="BP20" i="16" s="1"/>
  <c r="BO20" i="16" a="1"/>
  <c r="BO20" i="16" s="1"/>
  <c r="BN20" i="16" a="1"/>
  <c r="BN20" i="16" s="1"/>
  <c r="BM20" i="16" a="1"/>
  <c r="BM20" i="16" s="1"/>
  <c r="BL20" i="16" a="1"/>
  <c r="BL20" i="16" s="1"/>
  <c r="BK20" i="16" a="1"/>
  <c r="BK20" i="16" s="1"/>
  <c r="BJ20" i="16" a="1"/>
  <c r="BJ20" i="16" s="1"/>
  <c r="BI20" i="16" a="1"/>
  <c r="BI20" i="16" s="1"/>
  <c r="BH20" i="16" a="1"/>
  <c r="BH20" i="16" s="1"/>
  <c r="BG20" i="16" a="1"/>
  <c r="BG20" i="16" s="1"/>
  <c r="BF20" i="16" a="1"/>
  <c r="BF20" i="16" s="1"/>
  <c r="BE20" i="16" a="1"/>
  <c r="BE20" i="16" s="1"/>
  <c r="BD20" i="16" a="1"/>
  <c r="BD20" i="16" s="1"/>
  <c r="BC20" i="16" a="1"/>
  <c r="BC20" i="16" s="1"/>
  <c r="BB20" i="16" a="1"/>
  <c r="BB20" i="16" s="1"/>
  <c r="BA20" i="16" a="1"/>
  <c r="BA20" i="16" s="1"/>
  <c r="AZ20" i="16" a="1"/>
  <c r="AZ20" i="16" s="1"/>
  <c r="AY20" i="16" a="1"/>
  <c r="AY20" i="16" s="1"/>
  <c r="AX20" i="16" a="1"/>
  <c r="AX20" i="16" s="1"/>
  <c r="AW20" i="16" a="1"/>
  <c r="AW20" i="16" s="1"/>
  <c r="AV20" i="16" a="1"/>
  <c r="AV20" i="16" s="1"/>
  <c r="AU20" i="16" a="1"/>
  <c r="AU20" i="16" s="1"/>
  <c r="AT20" i="16" a="1"/>
  <c r="AT20" i="16" s="1"/>
  <c r="AS20" i="16" a="1"/>
  <c r="AS20" i="16" s="1"/>
  <c r="CF19" i="16" a="1"/>
  <c r="CF19" i="16" s="1"/>
  <c r="CE19" i="16" a="1"/>
  <c r="CE19" i="16" s="1"/>
  <c r="CD19" i="16" a="1"/>
  <c r="CD19" i="16" s="1"/>
  <c r="CC19" i="16" a="1"/>
  <c r="CC19" i="16" s="1"/>
  <c r="CB19" i="16" a="1"/>
  <c r="CB19" i="16" s="1"/>
  <c r="CA19" i="16" a="1"/>
  <c r="CA19" i="16" s="1"/>
  <c r="BZ19" i="16" a="1"/>
  <c r="BZ19" i="16" s="1"/>
  <c r="BY19" i="16" a="1"/>
  <c r="BY19" i="16" s="1"/>
  <c r="BX19" i="16" a="1"/>
  <c r="BX19" i="16" s="1"/>
  <c r="BW19" i="16" a="1"/>
  <c r="BW19" i="16" s="1"/>
  <c r="BV19" i="16" a="1"/>
  <c r="BV19" i="16" s="1"/>
  <c r="BU19" i="16" a="1"/>
  <c r="BU19" i="16" s="1"/>
  <c r="BT19" i="16" a="1"/>
  <c r="BT19" i="16" s="1"/>
  <c r="BS19" i="16" a="1"/>
  <c r="BS19" i="16" s="1"/>
  <c r="BR19" i="16" a="1"/>
  <c r="BR19" i="16" s="1"/>
  <c r="BQ19" i="16" a="1"/>
  <c r="BQ19" i="16" s="1"/>
  <c r="BP19" i="16" a="1"/>
  <c r="BP19" i="16" s="1"/>
  <c r="BO19" i="16" a="1"/>
  <c r="BO19" i="16" s="1"/>
  <c r="BN19" i="16" a="1"/>
  <c r="BN19" i="16" s="1"/>
  <c r="BM19" i="16" a="1"/>
  <c r="BM19" i="16" s="1"/>
  <c r="BL19" i="16" a="1"/>
  <c r="BL19" i="16" s="1"/>
  <c r="BK19" i="16" a="1"/>
  <c r="BK19" i="16" s="1"/>
  <c r="BJ19" i="16" a="1"/>
  <c r="BJ19" i="16" s="1"/>
  <c r="BI19" i="16" a="1"/>
  <c r="BI19" i="16" s="1"/>
  <c r="BH19" i="16" a="1"/>
  <c r="BH19" i="16" s="1"/>
  <c r="BG19" i="16" a="1"/>
  <c r="BG19" i="16" s="1"/>
  <c r="BF19" i="16" a="1"/>
  <c r="BF19" i="16" s="1"/>
  <c r="BE19" i="16" a="1"/>
  <c r="BE19" i="16" s="1"/>
  <c r="BD19" i="16" a="1"/>
  <c r="BD19" i="16" s="1"/>
  <c r="BC19" i="16" a="1"/>
  <c r="BC19" i="16" s="1"/>
  <c r="BB19" i="16" a="1"/>
  <c r="BB19" i="16" s="1"/>
  <c r="BA19" i="16" a="1"/>
  <c r="BA19" i="16" s="1"/>
  <c r="AZ19" i="16" a="1"/>
  <c r="AZ19" i="16" s="1"/>
  <c r="AY19" i="16" a="1"/>
  <c r="AY19" i="16" s="1"/>
  <c r="AX19" i="16" a="1"/>
  <c r="AX19" i="16" s="1"/>
  <c r="AW19" i="16" a="1"/>
  <c r="AW19" i="16" s="1"/>
  <c r="AV19" i="16" a="1"/>
  <c r="AV19" i="16" s="1"/>
  <c r="AU19" i="16" a="1"/>
  <c r="AU19" i="16" s="1"/>
  <c r="AT19" i="16" a="1"/>
  <c r="AT19" i="16" s="1"/>
  <c r="AS19" i="16" a="1"/>
  <c r="AS19" i="16" s="1"/>
  <c r="CF17" i="16" a="1"/>
  <c r="CF17" i="16" s="1"/>
  <c r="CE17" i="16" a="1"/>
  <c r="CE17" i="16" s="1"/>
  <c r="CD17" i="16" a="1"/>
  <c r="CD17" i="16" s="1"/>
  <c r="CC17" i="16" a="1"/>
  <c r="CC17" i="16" s="1"/>
  <c r="CB17" i="16" a="1"/>
  <c r="CB17" i="16" s="1"/>
  <c r="CA17" i="16" a="1"/>
  <c r="CA17" i="16" s="1"/>
  <c r="BZ17" i="16" a="1"/>
  <c r="BZ17" i="16" s="1"/>
  <c r="BY17" i="16" a="1"/>
  <c r="BY17" i="16" s="1"/>
  <c r="BX17" i="16" a="1"/>
  <c r="BX17" i="16" s="1"/>
  <c r="BW17" i="16" a="1"/>
  <c r="BW17" i="16" s="1"/>
  <c r="BV17" i="16" a="1"/>
  <c r="BV17" i="16" s="1"/>
  <c r="BU17" i="16" a="1"/>
  <c r="BU17" i="16" s="1"/>
  <c r="BT17" i="16" a="1"/>
  <c r="BT17" i="16" s="1"/>
  <c r="BS17" i="16" a="1"/>
  <c r="BS17" i="16" s="1"/>
  <c r="BR17" i="16" a="1"/>
  <c r="BR17" i="16" s="1"/>
  <c r="BQ17" i="16" a="1"/>
  <c r="BQ17" i="16" s="1"/>
  <c r="BP17" i="16" a="1"/>
  <c r="BP17" i="16" s="1"/>
  <c r="BO17" i="16" a="1"/>
  <c r="BO17" i="16" s="1"/>
  <c r="BN17" i="16" a="1"/>
  <c r="BN17" i="16" s="1"/>
  <c r="BM17" i="16" a="1"/>
  <c r="BM17" i="16" s="1"/>
  <c r="BL17" i="16" a="1"/>
  <c r="BL17" i="16" s="1"/>
  <c r="BK17" i="16" a="1"/>
  <c r="BK17" i="16" s="1"/>
  <c r="BJ17" i="16" a="1"/>
  <c r="BJ17" i="16" s="1"/>
  <c r="BI17" i="16" a="1"/>
  <c r="BI17" i="16" s="1"/>
  <c r="BH17" i="16" a="1"/>
  <c r="BH17" i="16" s="1"/>
  <c r="BG17" i="16" a="1"/>
  <c r="BG17" i="16" s="1"/>
  <c r="BF17" i="16" a="1"/>
  <c r="BF17" i="16" s="1"/>
  <c r="BE17" i="16" a="1"/>
  <c r="BE17" i="16" s="1"/>
  <c r="BD17" i="16" a="1"/>
  <c r="BD17" i="16" s="1"/>
  <c r="BC17" i="16" a="1"/>
  <c r="BC17" i="16" s="1"/>
  <c r="BB17" i="16" a="1"/>
  <c r="BB17" i="16" s="1"/>
  <c r="BA17" i="16" a="1"/>
  <c r="BA17" i="16" s="1"/>
  <c r="AZ17" i="16" a="1"/>
  <c r="AZ17" i="16" s="1"/>
  <c r="AY17" i="16" a="1"/>
  <c r="AY17" i="16" s="1"/>
  <c r="AX17" i="16" a="1"/>
  <c r="AX17" i="16" s="1"/>
  <c r="AW17" i="16" a="1"/>
  <c r="AW17" i="16" s="1"/>
  <c r="AV17" i="16" a="1"/>
  <c r="AV17" i="16" s="1"/>
  <c r="AU17" i="16" a="1"/>
  <c r="AU17" i="16" s="1"/>
  <c r="AT17" i="16" a="1"/>
  <c r="AT17" i="16" s="1"/>
  <c r="AS17" i="16" a="1"/>
  <c r="AS17" i="16" s="1"/>
  <c r="CF16" i="16" a="1"/>
  <c r="CF16" i="16" s="1"/>
  <c r="CE16" i="16" a="1"/>
  <c r="CE16" i="16" s="1"/>
  <c r="CD16" i="16" a="1"/>
  <c r="CD16" i="16" s="1"/>
  <c r="CC16" i="16" a="1"/>
  <c r="CC16" i="16" s="1"/>
  <c r="CB16" i="16" a="1"/>
  <c r="CB16" i="16" s="1"/>
  <c r="CA16" i="16" a="1"/>
  <c r="CA16" i="16" s="1"/>
  <c r="BZ16" i="16" a="1"/>
  <c r="BZ16" i="16" s="1"/>
  <c r="BY16" i="16" a="1"/>
  <c r="BY16" i="16" s="1"/>
  <c r="BX16" i="16" a="1"/>
  <c r="BX16" i="16" s="1"/>
  <c r="BW16" i="16" a="1"/>
  <c r="BW16" i="16" s="1"/>
  <c r="BV16" i="16" a="1"/>
  <c r="BV16" i="16" s="1"/>
  <c r="BU16" i="16" a="1"/>
  <c r="BU16" i="16" s="1"/>
  <c r="BT16" i="16" a="1"/>
  <c r="BT16" i="16" s="1"/>
  <c r="BS16" i="16" a="1"/>
  <c r="BS16" i="16" s="1"/>
  <c r="BR16" i="16" a="1"/>
  <c r="BR16" i="16" s="1"/>
  <c r="BQ16" i="16" a="1"/>
  <c r="BQ16" i="16" s="1"/>
  <c r="BP16" i="16" a="1"/>
  <c r="BP16" i="16" s="1"/>
  <c r="BO16" i="16" a="1"/>
  <c r="BO16" i="16" s="1"/>
  <c r="BN16" i="16" a="1"/>
  <c r="BN16" i="16" s="1"/>
  <c r="BM16" i="16" a="1"/>
  <c r="BM16" i="16" s="1"/>
  <c r="BL16" i="16" a="1"/>
  <c r="BL16" i="16" s="1"/>
  <c r="BK16" i="16" a="1"/>
  <c r="BK16" i="16" s="1"/>
  <c r="BJ16" i="16" a="1"/>
  <c r="BJ16" i="16" s="1"/>
  <c r="BI16" i="16" a="1"/>
  <c r="BI16" i="16" s="1"/>
  <c r="BH16" i="16" a="1"/>
  <c r="BH16" i="16" s="1"/>
  <c r="BG16" i="16" a="1"/>
  <c r="BG16" i="16" s="1"/>
  <c r="BF16" i="16" a="1"/>
  <c r="BF16" i="16" s="1"/>
  <c r="BE16" i="16" a="1"/>
  <c r="BE16" i="16" s="1"/>
  <c r="BD16" i="16" a="1"/>
  <c r="BD16" i="16" s="1"/>
  <c r="BC16" i="16" a="1"/>
  <c r="BC16" i="16" s="1"/>
  <c r="BB16" i="16" a="1"/>
  <c r="BB16" i="16" s="1"/>
  <c r="BA16" i="16" a="1"/>
  <c r="BA16" i="16" s="1"/>
  <c r="AZ16" i="16" a="1"/>
  <c r="AZ16" i="16" s="1"/>
  <c r="AY16" i="16" a="1"/>
  <c r="AY16" i="16" s="1"/>
  <c r="AX16" i="16" a="1"/>
  <c r="AX16" i="16" s="1"/>
  <c r="AW16" i="16" a="1"/>
  <c r="AW16" i="16" s="1"/>
  <c r="AV16" i="16" a="1"/>
  <c r="AV16" i="16" s="1"/>
  <c r="AU16" i="16" a="1"/>
  <c r="AU16" i="16" s="1"/>
  <c r="AT16" i="16" a="1"/>
  <c r="AT16" i="16" s="1"/>
  <c r="AS16" i="16" a="1"/>
  <c r="AS16" i="16" s="1"/>
  <c r="CF15" i="16" a="1"/>
  <c r="CF15" i="16" s="1"/>
  <c r="CE15" i="16" a="1"/>
  <c r="CE15" i="16" s="1"/>
  <c r="CD15" i="16" a="1"/>
  <c r="CD15" i="16" s="1"/>
  <c r="CC15" i="16" a="1"/>
  <c r="CC15" i="16" s="1"/>
  <c r="CB15" i="16" a="1"/>
  <c r="CB15" i="16" s="1"/>
  <c r="CA15" i="16" a="1"/>
  <c r="CA15" i="16" s="1"/>
  <c r="BZ15" i="16" a="1"/>
  <c r="BZ15" i="16" s="1"/>
  <c r="BY15" i="16" a="1"/>
  <c r="BY15" i="16" s="1"/>
  <c r="BX15" i="16" a="1"/>
  <c r="BX15" i="16" s="1"/>
  <c r="BW15" i="16" a="1"/>
  <c r="BW15" i="16" s="1"/>
  <c r="BV15" i="16" a="1"/>
  <c r="BV15" i="16" s="1"/>
  <c r="BU15" i="16" a="1"/>
  <c r="BU15" i="16" s="1"/>
  <c r="BT15" i="16" a="1"/>
  <c r="BT15" i="16" s="1"/>
  <c r="BS15" i="16" a="1"/>
  <c r="BS15" i="16" s="1"/>
  <c r="BR15" i="16" a="1"/>
  <c r="BR15" i="16" s="1"/>
  <c r="BQ15" i="16" a="1"/>
  <c r="BQ15" i="16" s="1"/>
  <c r="BP15" i="16" a="1"/>
  <c r="BP15" i="16" s="1"/>
  <c r="BO15" i="16" a="1"/>
  <c r="BO15" i="16" s="1"/>
  <c r="BN15" i="16" a="1"/>
  <c r="BN15" i="16" s="1"/>
  <c r="BM15" i="16" a="1"/>
  <c r="BM15" i="16" s="1"/>
  <c r="BL15" i="16" a="1"/>
  <c r="BL15" i="16" s="1"/>
  <c r="BK15" i="16" a="1"/>
  <c r="BK15" i="16" s="1"/>
  <c r="BJ15" i="16" a="1"/>
  <c r="BJ15" i="16" s="1"/>
  <c r="BI15" i="16" a="1"/>
  <c r="BI15" i="16" s="1"/>
  <c r="BH15" i="16" a="1"/>
  <c r="BH15" i="16" s="1"/>
  <c r="BG15" i="16" a="1"/>
  <c r="BG15" i="16" s="1"/>
  <c r="BF15" i="16" a="1"/>
  <c r="BF15" i="16" s="1"/>
  <c r="BE15" i="16" a="1"/>
  <c r="BE15" i="16" s="1"/>
  <c r="BD15" i="16" a="1"/>
  <c r="BD15" i="16" s="1"/>
  <c r="BC15" i="16" a="1"/>
  <c r="BC15" i="16" s="1"/>
  <c r="BB15" i="16" a="1"/>
  <c r="BB15" i="16" s="1"/>
  <c r="BA15" i="16" a="1"/>
  <c r="BA15" i="16" s="1"/>
  <c r="AZ15" i="16" a="1"/>
  <c r="AZ15" i="16" s="1"/>
  <c r="AY15" i="16" a="1"/>
  <c r="AY15" i="16" s="1"/>
  <c r="AX15" i="16" a="1"/>
  <c r="AX15" i="16" s="1"/>
  <c r="AW15" i="16" a="1"/>
  <c r="AW15" i="16" s="1"/>
  <c r="AV15" i="16" a="1"/>
  <c r="AV15" i="16" s="1"/>
  <c r="AU15" i="16" a="1"/>
  <c r="AU15" i="16" s="1"/>
  <c r="AT15" i="16" a="1"/>
  <c r="AT15" i="16" s="1"/>
  <c r="AS15" i="16" a="1"/>
  <c r="AS15" i="16" s="1"/>
  <c r="CF13" i="16" a="1"/>
  <c r="CF13" i="16" s="1"/>
  <c r="CE13" i="16" a="1"/>
  <c r="CE13" i="16" s="1"/>
  <c r="CD13" i="16" a="1"/>
  <c r="CD13" i="16" s="1"/>
  <c r="CC13" i="16" a="1"/>
  <c r="CC13" i="16" s="1"/>
  <c r="CB13" i="16" a="1"/>
  <c r="CB13" i="16" s="1"/>
  <c r="CA13" i="16" a="1"/>
  <c r="CA13" i="16" s="1"/>
  <c r="BZ13" i="16" a="1"/>
  <c r="BZ13" i="16" s="1"/>
  <c r="BY13" i="16" a="1"/>
  <c r="BY13" i="16" s="1"/>
  <c r="BX13" i="16" a="1"/>
  <c r="BX13" i="16" s="1"/>
  <c r="BW13" i="16" a="1"/>
  <c r="BW13" i="16" s="1"/>
  <c r="BV13" i="16" a="1"/>
  <c r="BV13" i="16" s="1"/>
  <c r="BU13" i="16" a="1"/>
  <c r="BU13" i="16" s="1"/>
  <c r="BT13" i="16" a="1"/>
  <c r="BT13" i="16" s="1"/>
  <c r="BS13" i="16" a="1"/>
  <c r="BS13" i="16" s="1"/>
  <c r="BR13" i="16" a="1"/>
  <c r="BR13" i="16" s="1"/>
  <c r="BQ13" i="16" a="1"/>
  <c r="BQ13" i="16" s="1"/>
  <c r="BP13" i="16" a="1"/>
  <c r="BP13" i="16" s="1"/>
  <c r="BO13" i="16" a="1"/>
  <c r="BO13" i="16" s="1"/>
  <c r="BN13" i="16" a="1"/>
  <c r="BN13" i="16" s="1"/>
  <c r="BM13" i="16" a="1"/>
  <c r="BM13" i="16" s="1"/>
  <c r="BL13" i="16" a="1"/>
  <c r="BL13" i="16" s="1"/>
  <c r="BK13" i="16" a="1"/>
  <c r="BK13" i="16" s="1"/>
  <c r="BJ13" i="16" a="1"/>
  <c r="BJ13" i="16" s="1"/>
  <c r="BI13" i="16" a="1"/>
  <c r="BI13" i="16" s="1"/>
  <c r="BH13" i="16" a="1"/>
  <c r="BH13" i="16" s="1"/>
  <c r="BG13" i="16" a="1"/>
  <c r="BG13" i="16" s="1"/>
  <c r="BF13" i="16" a="1"/>
  <c r="BF13" i="16" s="1"/>
  <c r="BE13" i="16" a="1"/>
  <c r="BE13" i="16" s="1"/>
  <c r="BD13" i="16" a="1"/>
  <c r="BD13" i="16" s="1"/>
  <c r="BC13" i="16" a="1"/>
  <c r="BC13" i="16" s="1"/>
  <c r="BB13" i="16" a="1"/>
  <c r="BB13" i="16" s="1"/>
  <c r="BA13" i="16" a="1"/>
  <c r="BA13" i="16" s="1"/>
  <c r="AZ13" i="16" a="1"/>
  <c r="AZ13" i="16" s="1"/>
  <c r="AY13" i="16" a="1"/>
  <c r="AY13" i="16" s="1"/>
  <c r="AX13" i="16" a="1"/>
  <c r="AX13" i="16" s="1"/>
  <c r="AW13" i="16" a="1"/>
  <c r="AW13" i="16" s="1"/>
  <c r="AV13" i="16" a="1"/>
  <c r="AV13" i="16" s="1"/>
  <c r="AU13" i="16" a="1"/>
  <c r="AU13" i="16" s="1"/>
  <c r="AT13" i="16" a="1"/>
  <c r="AT13" i="16" s="1"/>
  <c r="AS13" i="16" a="1"/>
  <c r="AS13" i="16" s="1"/>
  <c r="CF12" i="16" a="1"/>
  <c r="CF12" i="16" s="1"/>
  <c r="CE12" i="16" a="1"/>
  <c r="CE12" i="16" s="1"/>
  <c r="CD12" i="16" a="1"/>
  <c r="CD12" i="16" s="1"/>
  <c r="CC12" i="16" a="1"/>
  <c r="CC12" i="16" s="1"/>
  <c r="CB12" i="16" a="1"/>
  <c r="CB12" i="16" s="1"/>
  <c r="CA12" i="16" a="1"/>
  <c r="CA12" i="16" s="1"/>
  <c r="BZ12" i="16" a="1"/>
  <c r="BZ12" i="16" s="1"/>
  <c r="BY12" i="16" a="1"/>
  <c r="BY12" i="16" s="1"/>
  <c r="BX12" i="16" a="1"/>
  <c r="BX12" i="16" s="1"/>
  <c r="BW12" i="16" a="1"/>
  <c r="BW12" i="16" s="1"/>
  <c r="BV12" i="16" a="1"/>
  <c r="BV12" i="16" s="1"/>
  <c r="BU12" i="16" a="1"/>
  <c r="BU12" i="16" s="1"/>
  <c r="BT12" i="16" a="1"/>
  <c r="BT12" i="16" s="1"/>
  <c r="BS12" i="16" a="1"/>
  <c r="BS12" i="16" s="1"/>
  <c r="BR12" i="16" a="1"/>
  <c r="BR12" i="16" s="1"/>
  <c r="BQ12" i="16" a="1"/>
  <c r="BQ12" i="16" s="1"/>
  <c r="BP12" i="16" a="1"/>
  <c r="BP12" i="16" s="1"/>
  <c r="BO12" i="16" a="1"/>
  <c r="BO12" i="16" s="1"/>
  <c r="BN12" i="16" a="1"/>
  <c r="BN12" i="16" s="1"/>
  <c r="BM12" i="16" a="1"/>
  <c r="BM12" i="16" s="1"/>
  <c r="BL12" i="16" a="1"/>
  <c r="BL12" i="16" s="1"/>
  <c r="BK12" i="16" a="1"/>
  <c r="BK12" i="16" s="1"/>
  <c r="BJ12" i="16" a="1"/>
  <c r="BJ12" i="16" s="1"/>
  <c r="BI12" i="16" a="1"/>
  <c r="BI12" i="16" s="1"/>
  <c r="BH12" i="16" a="1"/>
  <c r="BH12" i="16" s="1"/>
  <c r="BG12" i="16" a="1"/>
  <c r="BG12" i="16" s="1"/>
  <c r="BF12" i="16" a="1"/>
  <c r="BF12" i="16" s="1"/>
  <c r="BE12" i="16" a="1"/>
  <c r="BE12" i="16" s="1"/>
  <c r="BD12" i="16" a="1"/>
  <c r="BD12" i="16" s="1"/>
  <c r="BC12" i="16" a="1"/>
  <c r="BC12" i="16" s="1"/>
  <c r="BB12" i="16" a="1"/>
  <c r="BB12" i="16" s="1"/>
  <c r="BA12" i="16" a="1"/>
  <c r="BA12" i="16" s="1"/>
  <c r="AZ12" i="16" a="1"/>
  <c r="AZ12" i="16" s="1"/>
  <c r="AY12" i="16" a="1"/>
  <c r="AY12" i="16" s="1"/>
  <c r="AX12" i="16" a="1"/>
  <c r="AX12" i="16" s="1"/>
  <c r="AW12" i="16" a="1"/>
  <c r="AW12" i="16" s="1"/>
  <c r="AV12" i="16" a="1"/>
  <c r="AV12" i="16" s="1"/>
  <c r="AU12" i="16" a="1"/>
  <c r="AU12" i="16" s="1"/>
  <c r="AT12" i="16" a="1"/>
  <c r="AT12" i="16" s="1"/>
  <c r="AS12" i="16" a="1"/>
  <c r="AS12" i="16" s="1"/>
  <c r="CF11" i="16" a="1"/>
  <c r="CF11" i="16" s="1"/>
  <c r="CE11" i="16" a="1"/>
  <c r="CE11" i="16" s="1"/>
  <c r="CD11" i="16" a="1"/>
  <c r="CD11" i="16" s="1"/>
  <c r="CC11" i="16" a="1"/>
  <c r="CC11" i="16" s="1"/>
  <c r="CB11" i="16" a="1"/>
  <c r="CB11" i="16" s="1"/>
  <c r="CA11" i="16" a="1"/>
  <c r="CA11" i="16" s="1"/>
  <c r="BZ11" i="16" a="1"/>
  <c r="BZ11" i="16" s="1"/>
  <c r="BY11" i="16" a="1"/>
  <c r="BY11" i="16" s="1"/>
  <c r="BX11" i="16" a="1"/>
  <c r="BX11" i="16" s="1"/>
  <c r="BW11" i="16" a="1"/>
  <c r="BW11" i="16" s="1"/>
  <c r="BV11" i="16" a="1"/>
  <c r="BV11" i="16" s="1"/>
  <c r="BU11" i="16" a="1"/>
  <c r="BU11" i="16" s="1"/>
  <c r="BT11" i="16" a="1"/>
  <c r="BT11" i="16" s="1"/>
  <c r="BS11" i="16" a="1"/>
  <c r="BS11" i="16" s="1"/>
  <c r="BR11" i="16" a="1"/>
  <c r="BR11" i="16" s="1"/>
  <c r="BQ11" i="16" a="1"/>
  <c r="BQ11" i="16" s="1"/>
  <c r="BP11" i="16" a="1"/>
  <c r="BP11" i="16" s="1"/>
  <c r="BO11" i="16" a="1"/>
  <c r="BO11" i="16" s="1"/>
  <c r="BN11" i="16" a="1"/>
  <c r="BN11" i="16" s="1"/>
  <c r="BM11" i="16" a="1"/>
  <c r="BM11" i="16" s="1"/>
  <c r="BL11" i="16" a="1"/>
  <c r="BL11" i="16" s="1"/>
  <c r="BK11" i="16" a="1"/>
  <c r="BK11" i="16" s="1"/>
  <c r="BJ11" i="16" a="1"/>
  <c r="BJ11" i="16" s="1"/>
  <c r="BI11" i="16" a="1"/>
  <c r="BI11" i="16" s="1"/>
  <c r="BH11" i="16" a="1"/>
  <c r="BH11" i="16" s="1"/>
  <c r="BG11" i="16" a="1"/>
  <c r="BG11" i="16" s="1"/>
  <c r="BF11" i="16" a="1"/>
  <c r="BF11" i="16" s="1"/>
  <c r="BE11" i="16" a="1"/>
  <c r="BE11" i="16" s="1"/>
  <c r="BD11" i="16" a="1"/>
  <c r="BD11" i="16" s="1"/>
  <c r="BC11" i="16" a="1"/>
  <c r="BC11" i="16" s="1"/>
  <c r="BB11" i="16" a="1"/>
  <c r="BB11" i="16" s="1"/>
  <c r="BA11" i="16" a="1"/>
  <c r="BA11" i="16" s="1"/>
  <c r="AZ11" i="16" a="1"/>
  <c r="AZ11" i="16" s="1"/>
  <c r="AY11" i="16" a="1"/>
  <c r="AY11" i="16" s="1"/>
  <c r="AX11" i="16" a="1"/>
  <c r="AX11" i="16" s="1"/>
  <c r="AW11" i="16" a="1"/>
  <c r="AW11" i="16" s="1"/>
  <c r="AV11" i="16" a="1"/>
  <c r="AV11" i="16" s="1"/>
  <c r="AU11" i="16" a="1"/>
  <c r="AU11" i="16" s="1"/>
  <c r="AT11" i="16" a="1"/>
  <c r="AT11" i="16" s="1"/>
  <c r="AS11" i="16" a="1"/>
  <c r="AS11" i="16" s="1"/>
  <c r="CF9" i="16" a="1"/>
  <c r="CF9" i="16" s="1"/>
  <c r="CE9" i="16" a="1"/>
  <c r="CE9" i="16" s="1"/>
  <c r="CD9" i="16" a="1"/>
  <c r="CD9" i="16" s="1"/>
  <c r="CC9" i="16" a="1"/>
  <c r="CC9" i="16" s="1"/>
  <c r="CB9" i="16" a="1"/>
  <c r="CB9" i="16" s="1"/>
  <c r="CA9" i="16" a="1"/>
  <c r="CA9" i="16" s="1"/>
  <c r="BZ9" i="16" a="1"/>
  <c r="BZ9" i="16" s="1"/>
  <c r="BY9" i="16" a="1"/>
  <c r="BY9" i="16" s="1"/>
  <c r="BX9" i="16" a="1"/>
  <c r="BX9" i="16" s="1"/>
  <c r="BW9" i="16" a="1"/>
  <c r="BW9" i="16" s="1"/>
  <c r="BV9" i="16" a="1"/>
  <c r="BV9" i="16" s="1"/>
  <c r="BU9" i="16" a="1"/>
  <c r="BU9" i="16" s="1"/>
  <c r="BT9" i="16" a="1"/>
  <c r="BT9" i="16" s="1"/>
  <c r="BS9" i="16" a="1"/>
  <c r="BS9" i="16" s="1"/>
  <c r="BR9" i="16" a="1"/>
  <c r="BR9" i="16" s="1"/>
  <c r="BQ9" i="16" a="1"/>
  <c r="BQ9" i="16" s="1"/>
  <c r="BP9" i="16" a="1"/>
  <c r="BP9" i="16" s="1"/>
  <c r="BO9" i="16" a="1"/>
  <c r="BO9" i="16" s="1"/>
  <c r="BN9" i="16" a="1"/>
  <c r="BN9" i="16" s="1"/>
  <c r="BM9" i="16" a="1"/>
  <c r="BM9" i="16" s="1"/>
  <c r="BL9" i="16" a="1"/>
  <c r="BL9" i="16" s="1"/>
  <c r="BK9" i="16" a="1"/>
  <c r="BK9" i="16" s="1"/>
  <c r="BJ9" i="16" a="1"/>
  <c r="BJ9" i="16" s="1"/>
  <c r="BI9" i="16" a="1"/>
  <c r="BI9" i="16" s="1"/>
  <c r="BH9" i="16" a="1"/>
  <c r="BH9" i="16" s="1"/>
  <c r="BG9" i="16" a="1"/>
  <c r="BG9" i="16" s="1"/>
  <c r="BF9" i="16" a="1"/>
  <c r="BF9" i="16" s="1"/>
  <c r="BE9" i="16" a="1"/>
  <c r="BE9" i="16" s="1"/>
  <c r="BD9" i="16" a="1"/>
  <c r="BD9" i="16" s="1"/>
  <c r="BC9" i="16" a="1"/>
  <c r="BC9" i="16" s="1"/>
  <c r="BB9" i="16" a="1"/>
  <c r="BB9" i="16" s="1"/>
  <c r="BA9" i="16" a="1"/>
  <c r="BA9" i="16" s="1"/>
  <c r="AZ9" i="16" a="1"/>
  <c r="AZ9" i="16" s="1"/>
  <c r="AY9" i="16" a="1"/>
  <c r="AY9" i="16" s="1"/>
  <c r="AX9" i="16" a="1"/>
  <c r="AX9" i="16" s="1"/>
  <c r="AW9" i="16" a="1"/>
  <c r="AW9" i="16" s="1"/>
  <c r="AV9" i="16" a="1"/>
  <c r="AV9" i="16" s="1"/>
  <c r="AU9" i="16" a="1"/>
  <c r="AU9" i="16" s="1"/>
  <c r="AT9" i="16" a="1"/>
  <c r="AT9" i="16" s="1"/>
  <c r="AS9" i="16" a="1"/>
  <c r="AS9" i="16" s="1"/>
  <c r="CF8" i="16" a="1"/>
  <c r="CF8" i="16" s="1"/>
  <c r="CE8" i="16" a="1"/>
  <c r="CE8" i="16" s="1"/>
  <c r="CD8" i="16" a="1"/>
  <c r="CD8" i="16" s="1"/>
  <c r="CC8" i="16" a="1"/>
  <c r="CC8" i="16" s="1"/>
  <c r="CB8" i="16" a="1"/>
  <c r="CB8" i="16" s="1"/>
  <c r="CA8" i="16" a="1"/>
  <c r="CA8" i="16" s="1"/>
  <c r="BZ8" i="16" a="1"/>
  <c r="BZ8" i="16" s="1"/>
  <c r="BY8" i="16" a="1"/>
  <c r="BY8" i="16" s="1"/>
  <c r="BX8" i="16" a="1"/>
  <c r="BX8" i="16" s="1"/>
  <c r="BW8" i="16" a="1"/>
  <c r="BW8" i="16" s="1"/>
  <c r="BV8" i="16" a="1"/>
  <c r="BV8" i="16" s="1"/>
  <c r="BU8" i="16" a="1"/>
  <c r="BU8" i="16" s="1"/>
  <c r="BT8" i="16" a="1"/>
  <c r="BT8" i="16" s="1"/>
  <c r="BS8" i="16" a="1"/>
  <c r="BS8" i="16" s="1"/>
  <c r="BR8" i="16" a="1"/>
  <c r="BR8" i="16" s="1"/>
  <c r="BQ8" i="16" a="1"/>
  <c r="BQ8" i="16" s="1"/>
  <c r="BP8" i="16" a="1"/>
  <c r="BP8" i="16" s="1"/>
  <c r="BO8" i="16" a="1"/>
  <c r="BO8" i="16" s="1"/>
  <c r="BN8" i="16" a="1"/>
  <c r="BN8" i="16" s="1"/>
  <c r="BM8" i="16" a="1"/>
  <c r="BM8" i="16" s="1"/>
  <c r="BL8" i="16" a="1"/>
  <c r="BL8" i="16" s="1"/>
  <c r="BK8" i="16" a="1"/>
  <c r="BK8" i="16" s="1"/>
  <c r="BJ8" i="16" a="1"/>
  <c r="BJ8" i="16" s="1"/>
  <c r="BI8" i="16" a="1"/>
  <c r="BI8" i="16" s="1"/>
  <c r="BH8" i="16" a="1"/>
  <c r="BH8" i="16" s="1"/>
  <c r="BG8" i="16" a="1"/>
  <c r="BG8" i="16" s="1"/>
  <c r="BF8" i="16" a="1"/>
  <c r="BF8" i="16" s="1"/>
  <c r="BE8" i="16" a="1"/>
  <c r="BE8" i="16" s="1"/>
  <c r="BD8" i="16" a="1"/>
  <c r="BD8" i="16" s="1"/>
  <c r="BC8" i="16" a="1"/>
  <c r="BC8" i="16" s="1"/>
  <c r="BB8" i="16" a="1"/>
  <c r="BB8" i="16" s="1"/>
  <c r="BA8" i="16" a="1"/>
  <c r="BA8" i="16" s="1"/>
  <c r="AZ8" i="16" a="1"/>
  <c r="AZ8" i="16" s="1"/>
  <c r="AY8" i="16" a="1"/>
  <c r="AY8" i="16" s="1"/>
  <c r="AX8" i="16" a="1"/>
  <c r="AX8" i="16" s="1"/>
  <c r="AW8" i="16" a="1"/>
  <c r="AW8" i="16" s="1"/>
  <c r="AV8" i="16" a="1"/>
  <c r="AV8" i="16" s="1"/>
  <c r="AU8" i="16" a="1"/>
  <c r="AU8" i="16" s="1"/>
  <c r="AT8" i="16" a="1"/>
  <c r="AT8" i="16" s="1"/>
  <c r="AS8" i="16" a="1"/>
  <c r="AS8" i="16" s="1"/>
  <c r="CF7" i="16" a="1"/>
  <c r="CF7" i="16" s="1"/>
  <c r="CE7" i="16" a="1"/>
  <c r="CE7" i="16" s="1"/>
  <c r="CD7" i="16" a="1"/>
  <c r="CD7" i="16" s="1"/>
  <c r="CC7" i="16" a="1"/>
  <c r="CC7" i="16" s="1"/>
  <c r="CB7" i="16" a="1"/>
  <c r="CB7" i="16" s="1"/>
  <c r="CA7" i="16" a="1"/>
  <c r="CA7" i="16" s="1"/>
  <c r="BZ7" i="16" a="1"/>
  <c r="BZ7" i="16" s="1"/>
  <c r="BY7" i="16" a="1"/>
  <c r="BY7" i="16" s="1"/>
  <c r="BX7" i="16" a="1"/>
  <c r="BX7" i="16" s="1"/>
  <c r="BW7" i="16" a="1"/>
  <c r="BW7" i="16" s="1"/>
  <c r="BV7" i="16" a="1"/>
  <c r="BV7" i="16" s="1"/>
  <c r="BU7" i="16" a="1"/>
  <c r="BU7" i="16" s="1"/>
  <c r="BT7" i="16" a="1"/>
  <c r="BT7" i="16" s="1"/>
  <c r="BS7" i="16" a="1"/>
  <c r="BS7" i="16" s="1"/>
  <c r="BR7" i="16" a="1"/>
  <c r="BR7" i="16" s="1"/>
  <c r="BQ7" i="16" a="1"/>
  <c r="BQ7" i="16" s="1"/>
  <c r="BP7" i="16" a="1"/>
  <c r="BP7" i="16" s="1"/>
  <c r="BO7" i="16" a="1"/>
  <c r="BO7" i="16" s="1"/>
  <c r="BN7" i="16" a="1"/>
  <c r="BN7" i="16" s="1"/>
  <c r="BM7" i="16" a="1"/>
  <c r="BM7" i="16" s="1"/>
  <c r="BL7" i="16" a="1"/>
  <c r="BL7" i="16" s="1"/>
  <c r="BK7" i="16" a="1"/>
  <c r="BK7" i="16" s="1"/>
  <c r="BJ7" i="16" a="1"/>
  <c r="BJ7" i="16" s="1"/>
  <c r="BI7" i="16" a="1"/>
  <c r="BI7" i="16" s="1"/>
  <c r="BH7" i="16" a="1"/>
  <c r="BH7" i="16" s="1"/>
  <c r="BG7" i="16" a="1"/>
  <c r="BG7" i="16" s="1"/>
  <c r="BF7" i="16" a="1"/>
  <c r="BF7" i="16" s="1"/>
  <c r="BE7" i="16" a="1"/>
  <c r="BE7" i="16" s="1"/>
  <c r="BD7" i="16" a="1"/>
  <c r="BD7" i="16" s="1"/>
  <c r="BC7" i="16" a="1"/>
  <c r="BC7" i="16" s="1"/>
  <c r="BB7" i="16" a="1"/>
  <c r="BB7" i="16" s="1"/>
  <c r="BA7" i="16" a="1"/>
  <c r="BA7" i="16" s="1"/>
  <c r="AZ7" i="16" a="1"/>
  <c r="AZ7" i="16" s="1"/>
  <c r="AY7" i="16" a="1"/>
  <c r="AY7" i="16" s="1"/>
  <c r="AX7" i="16" a="1"/>
  <c r="AX7" i="16" s="1"/>
  <c r="AW7" i="16" a="1"/>
  <c r="AW7" i="16" s="1"/>
  <c r="AV7" i="16" a="1"/>
  <c r="AV7" i="16" s="1"/>
  <c r="AU7" i="16" a="1"/>
  <c r="AU7" i="16" s="1"/>
  <c r="AT7" i="16" a="1"/>
  <c r="AT7" i="16" s="1"/>
  <c r="AS7" i="16" a="1"/>
  <c r="AS7" i="16" s="1"/>
  <c r="K66" i="3" a="1"/>
  <c r="K66" i="3" s="1"/>
  <c r="K65" i="3" a="1"/>
  <c r="K65" i="3" s="1"/>
  <c r="K64" i="3" a="1"/>
  <c r="K64" i="3" s="1"/>
  <c r="K63" i="3" a="1"/>
  <c r="K63" i="3" s="1"/>
  <c r="K62" i="3" a="1"/>
  <c r="K62" i="3" s="1"/>
  <c r="K61" i="3" a="1"/>
  <c r="K61" i="3" s="1"/>
  <c r="K60" i="3" a="1"/>
  <c r="K60" i="3" s="1"/>
  <c r="K59" i="3" a="1"/>
  <c r="K59" i="3" s="1"/>
  <c r="K58" i="3" a="1"/>
  <c r="K58" i="3" s="1"/>
  <c r="K57" i="3" a="1"/>
  <c r="K57" i="3" s="1"/>
  <c r="K56" i="3" a="1"/>
  <c r="K56" i="3" s="1"/>
  <c r="K55" i="3" a="1"/>
  <c r="K55" i="3" s="1"/>
  <c r="K84" i="3" a="1"/>
  <c r="K84" i="3" s="1"/>
  <c r="K68" i="3" a="1"/>
  <c r="K68" i="3" s="1"/>
  <c r="K53" i="3" a="1"/>
  <c r="K53" i="3" s="1"/>
  <c r="K51" i="3" a="1"/>
  <c r="K51" i="3" s="1"/>
  <c r="K50" i="3" a="1"/>
  <c r="K50" i="3" s="1"/>
  <c r="K47" i="3" a="1"/>
  <c r="K47" i="3" s="1"/>
  <c r="K45" i="3" a="1"/>
  <c r="K45" i="3" s="1"/>
  <c r="K43" i="3" a="1"/>
  <c r="K43" i="3" s="1"/>
  <c r="K41" i="3" a="1"/>
  <c r="K41" i="3" s="1"/>
  <c r="K39" i="3" a="1"/>
  <c r="K39" i="3" s="1"/>
  <c r="K37" i="3" a="1"/>
  <c r="K37" i="3" s="1"/>
  <c r="K35" i="3" a="1"/>
  <c r="K35" i="3" s="1"/>
  <c r="K33" i="3" a="1"/>
  <c r="K33" i="3" s="1"/>
  <c r="K25" i="3" a="1"/>
  <c r="K25" i="3" s="1"/>
  <c r="K24" i="3" a="1"/>
  <c r="K24" i="3" s="1"/>
  <c r="K23" i="3" a="1"/>
  <c r="K23" i="3" s="1"/>
  <c r="K21" i="3" a="1"/>
  <c r="K21" i="3" s="1"/>
  <c r="K20" i="3" a="1"/>
  <c r="K20" i="3" s="1"/>
  <c r="K19" i="3" a="1"/>
  <c r="K19" i="3" s="1"/>
  <c r="K18" i="3" a="1"/>
  <c r="K18" i="3" s="1"/>
  <c r="K16" i="3" a="1"/>
  <c r="K16" i="3" s="1"/>
  <c r="K15" i="3" a="1"/>
  <c r="K15" i="3" s="1"/>
  <c r="K14" i="3" a="1"/>
  <c r="K14" i="3" s="1"/>
  <c r="K13" i="3" a="1"/>
  <c r="K13" i="3" s="1"/>
  <c r="K11" i="3" a="1"/>
  <c r="K11" i="3" s="1"/>
  <c r="K10" i="3" a="1"/>
  <c r="K10" i="3" s="1"/>
  <c r="K9" i="3" a="1"/>
  <c r="K9" i="3" s="1"/>
  <c r="K8" i="3" a="1"/>
  <c r="K8" i="3" s="1"/>
  <c r="K5" i="3" a="1"/>
  <c r="K5" i="3" s="1"/>
  <c r="CF45" i="1" a="1"/>
  <c r="CF45" i="1" s="1"/>
  <c r="CE45" i="1" a="1"/>
  <c r="CE45" i="1" s="1"/>
  <c r="CD45" i="1" a="1"/>
  <c r="CD45" i="1" s="1"/>
  <c r="CC45" i="1" a="1"/>
  <c r="CC45" i="1" s="1"/>
  <c r="CB45" i="1" a="1"/>
  <c r="CB45" i="1" s="1"/>
  <c r="CA45" i="1" a="1"/>
  <c r="CA45" i="1" s="1"/>
  <c r="BZ45" i="1" a="1"/>
  <c r="BZ45" i="1" s="1"/>
  <c r="BY45" i="1" a="1"/>
  <c r="BY45" i="1" s="1"/>
  <c r="BX45" i="1" a="1"/>
  <c r="BX45" i="1" s="1"/>
  <c r="BW45" i="1" a="1"/>
  <c r="BW45" i="1" s="1"/>
  <c r="BV45" i="1" a="1"/>
  <c r="BV45" i="1" s="1"/>
  <c r="BU45" i="1" a="1"/>
  <c r="BU45" i="1" s="1"/>
  <c r="BT45" i="1" a="1"/>
  <c r="BT45" i="1" s="1"/>
  <c r="BS45" i="1" a="1"/>
  <c r="BS45" i="1" s="1"/>
  <c r="BR45" i="1" a="1"/>
  <c r="BR45" i="1" s="1"/>
  <c r="BQ45" i="1" a="1"/>
  <c r="BQ45" i="1" s="1"/>
  <c r="BP45" i="1" a="1"/>
  <c r="BP45" i="1" s="1"/>
  <c r="BO45" i="1" a="1"/>
  <c r="BO45" i="1" s="1"/>
  <c r="BN45" i="1" a="1"/>
  <c r="BN45" i="1" s="1"/>
  <c r="BM45" i="1" a="1"/>
  <c r="BM45" i="1" s="1"/>
  <c r="BL45" i="1" a="1"/>
  <c r="BL45" i="1" s="1"/>
  <c r="BK45" i="1" a="1"/>
  <c r="BK45" i="1" s="1"/>
  <c r="BJ45" i="1" a="1"/>
  <c r="BJ45" i="1" s="1"/>
  <c r="BI45" i="1" a="1"/>
  <c r="BI45" i="1" s="1"/>
  <c r="BH45" i="1" a="1"/>
  <c r="BH45" i="1" s="1"/>
  <c r="BG45" i="1" a="1"/>
  <c r="BG45" i="1" s="1"/>
  <c r="BF45" i="1" a="1"/>
  <c r="BF45" i="1" s="1"/>
  <c r="BE45" i="1" a="1"/>
  <c r="BE45" i="1" s="1"/>
  <c r="BD45" i="1" a="1"/>
  <c r="BD45" i="1" s="1"/>
  <c r="BC45" i="1" a="1"/>
  <c r="BC45" i="1" s="1"/>
  <c r="BB45" i="1" a="1"/>
  <c r="BB45" i="1" s="1"/>
  <c r="BA45" i="1" a="1"/>
  <c r="BA45" i="1" s="1"/>
  <c r="AZ45" i="1" a="1"/>
  <c r="AZ45" i="1" s="1"/>
  <c r="AY45" i="1" a="1"/>
  <c r="AY45" i="1" s="1"/>
  <c r="AX45" i="1" a="1"/>
  <c r="AX45" i="1" s="1"/>
  <c r="AW45" i="1" a="1"/>
  <c r="AW45" i="1" s="1"/>
  <c r="AV45" i="1" a="1"/>
  <c r="AV45" i="1" s="1"/>
  <c r="AU45" i="1" a="1"/>
  <c r="AU45" i="1" s="1"/>
  <c r="AT45" i="1" a="1"/>
  <c r="AT45" i="1" s="1"/>
  <c r="AS45" i="1" a="1"/>
  <c r="AS45" i="1" s="1"/>
  <c r="CF43" i="1" a="1"/>
  <c r="CF43" i="1" s="1"/>
  <c r="CE43" i="1" a="1"/>
  <c r="CE43" i="1" s="1"/>
  <c r="CD43" i="1" a="1"/>
  <c r="CD43" i="1" s="1"/>
  <c r="CC43" i="1" a="1"/>
  <c r="CC43" i="1" s="1"/>
  <c r="CB43" i="1" a="1"/>
  <c r="CB43" i="1" s="1"/>
  <c r="CA43" i="1" a="1"/>
  <c r="CA43" i="1" s="1"/>
  <c r="BZ43" i="1" a="1"/>
  <c r="BZ43" i="1" s="1"/>
  <c r="BY43" i="1" a="1"/>
  <c r="BY43" i="1" s="1"/>
  <c r="BX43" i="1" a="1"/>
  <c r="BX43" i="1" s="1"/>
  <c r="BW43" i="1" a="1"/>
  <c r="BW43" i="1" s="1"/>
  <c r="BV43" i="1" a="1"/>
  <c r="BV43" i="1" s="1"/>
  <c r="BU43" i="1" a="1"/>
  <c r="BU43" i="1" s="1"/>
  <c r="BT43" i="1" a="1"/>
  <c r="BT43" i="1" s="1"/>
  <c r="BS43" i="1" a="1"/>
  <c r="BS43" i="1" s="1"/>
  <c r="BR43" i="1" a="1"/>
  <c r="BR43" i="1" s="1"/>
  <c r="BQ43" i="1" a="1"/>
  <c r="BQ43" i="1" s="1"/>
  <c r="BP43" i="1" a="1"/>
  <c r="BP43" i="1" s="1"/>
  <c r="BO43" i="1" a="1"/>
  <c r="BO43" i="1" s="1"/>
  <c r="BN43" i="1" a="1"/>
  <c r="BN43" i="1" s="1"/>
  <c r="BM43" i="1" a="1"/>
  <c r="BM43" i="1" s="1"/>
  <c r="BL43" i="1" a="1"/>
  <c r="BL43" i="1" s="1"/>
  <c r="BK43" i="1" a="1"/>
  <c r="BK43" i="1" s="1"/>
  <c r="BJ43" i="1" a="1"/>
  <c r="BJ43" i="1" s="1"/>
  <c r="BI43" i="1" a="1"/>
  <c r="BI43" i="1" s="1"/>
  <c r="BH43" i="1" a="1"/>
  <c r="BH43" i="1" s="1"/>
  <c r="BG43" i="1" a="1"/>
  <c r="BG43" i="1" s="1"/>
  <c r="BF43" i="1" a="1"/>
  <c r="BF43" i="1" s="1"/>
  <c r="BE43" i="1" a="1"/>
  <c r="BE43" i="1" s="1"/>
  <c r="BD43" i="1" a="1"/>
  <c r="BD43" i="1" s="1"/>
  <c r="BC43" i="1" a="1"/>
  <c r="BC43" i="1" s="1"/>
  <c r="BB43" i="1" a="1"/>
  <c r="BB43" i="1" s="1"/>
  <c r="BA43" i="1" a="1"/>
  <c r="BA43" i="1" s="1"/>
  <c r="AZ43" i="1" a="1"/>
  <c r="AZ43" i="1" s="1"/>
  <c r="AY43" i="1" a="1"/>
  <c r="AY43" i="1" s="1"/>
  <c r="AX43" i="1" a="1"/>
  <c r="AX43" i="1" s="1"/>
  <c r="AW43" i="1" a="1"/>
  <c r="AW43" i="1" s="1"/>
  <c r="AV43" i="1" a="1"/>
  <c r="AV43" i="1" s="1"/>
  <c r="AU43" i="1" a="1"/>
  <c r="AU43" i="1" s="1"/>
  <c r="AT43" i="1" a="1"/>
  <c r="AT43" i="1" s="1"/>
  <c r="AS43" i="1" a="1"/>
  <c r="AS43" i="1" s="1"/>
  <c r="CF42" i="1" a="1"/>
  <c r="CF42" i="1" s="1"/>
  <c r="CE42" i="1" a="1"/>
  <c r="CE42" i="1" s="1"/>
  <c r="CD42" i="1" a="1"/>
  <c r="CD42" i="1" s="1"/>
  <c r="CC42" i="1" a="1"/>
  <c r="CC42" i="1" s="1"/>
  <c r="CB42" i="1" a="1"/>
  <c r="CB42" i="1" s="1"/>
  <c r="CA42" i="1" a="1"/>
  <c r="CA42" i="1" s="1"/>
  <c r="BZ42" i="1" a="1"/>
  <c r="BZ42" i="1" s="1"/>
  <c r="BY42" i="1" a="1"/>
  <c r="BY42" i="1" s="1"/>
  <c r="BX42" i="1" a="1"/>
  <c r="BX42" i="1" s="1"/>
  <c r="BW42" i="1" a="1"/>
  <c r="BW42" i="1" s="1"/>
  <c r="BV42" i="1" a="1"/>
  <c r="BV42" i="1" s="1"/>
  <c r="BU42" i="1" a="1"/>
  <c r="BU42" i="1" s="1"/>
  <c r="BT42" i="1" a="1"/>
  <c r="BT42" i="1" s="1"/>
  <c r="BS42" i="1" a="1"/>
  <c r="BS42" i="1" s="1"/>
  <c r="BR42" i="1" a="1"/>
  <c r="BR42" i="1" s="1"/>
  <c r="BQ42" i="1" a="1"/>
  <c r="BQ42" i="1" s="1"/>
  <c r="BP42" i="1" a="1"/>
  <c r="BP42" i="1" s="1"/>
  <c r="BO42" i="1" a="1"/>
  <c r="BO42" i="1" s="1"/>
  <c r="BN42" i="1" a="1"/>
  <c r="BN42" i="1" s="1"/>
  <c r="BM42" i="1" a="1"/>
  <c r="BM42" i="1" s="1"/>
  <c r="BL42" i="1" a="1"/>
  <c r="BL42" i="1" s="1"/>
  <c r="BK42" i="1" a="1"/>
  <c r="BK42" i="1" s="1"/>
  <c r="BJ42" i="1" a="1"/>
  <c r="BJ42" i="1" s="1"/>
  <c r="BI42" i="1" a="1"/>
  <c r="BI42" i="1" s="1"/>
  <c r="BH42" i="1" a="1"/>
  <c r="BH42" i="1" s="1"/>
  <c r="BG42" i="1" a="1"/>
  <c r="BG42" i="1" s="1"/>
  <c r="BF42" i="1" a="1"/>
  <c r="BF42" i="1" s="1"/>
  <c r="BE42" i="1" a="1"/>
  <c r="BE42" i="1" s="1"/>
  <c r="BD42" i="1" a="1"/>
  <c r="BD42" i="1" s="1"/>
  <c r="BC42" i="1" a="1"/>
  <c r="BC42" i="1" s="1"/>
  <c r="BB42" i="1" a="1"/>
  <c r="BB42" i="1" s="1"/>
  <c r="BA42" i="1" a="1"/>
  <c r="BA42" i="1" s="1"/>
  <c r="AZ42" i="1" a="1"/>
  <c r="AZ42" i="1" s="1"/>
  <c r="AY42" i="1" a="1"/>
  <c r="AY42" i="1" s="1"/>
  <c r="AX42" i="1" a="1"/>
  <c r="AX42" i="1" s="1"/>
  <c r="AW42" i="1" a="1"/>
  <c r="AW42" i="1" s="1"/>
  <c r="AV42" i="1" a="1"/>
  <c r="AV42" i="1" s="1"/>
  <c r="AU42" i="1" a="1"/>
  <c r="AU42" i="1" s="1"/>
  <c r="AT42" i="1" a="1"/>
  <c r="AT42" i="1" s="1"/>
  <c r="AS42" i="1" a="1"/>
  <c r="AS42" i="1" s="1"/>
  <c r="CF41" i="1" a="1"/>
  <c r="CF41" i="1" s="1"/>
  <c r="CE41" i="1" a="1"/>
  <c r="CE41" i="1" s="1"/>
  <c r="CD41" i="1" a="1"/>
  <c r="CD41" i="1" s="1"/>
  <c r="CC41" i="1" a="1"/>
  <c r="CC41" i="1" s="1"/>
  <c r="CB41" i="1" a="1"/>
  <c r="CB41" i="1" s="1"/>
  <c r="CA41" i="1" a="1"/>
  <c r="CA41" i="1" s="1"/>
  <c r="BZ41" i="1" a="1"/>
  <c r="BZ41" i="1" s="1"/>
  <c r="BY41" i="1" a="1"/>
  <c r="BY41" i="1" s="1"/>
  <c r="BX41" i="1" a="1"/>
  <c r="BX41" i="1" s="1"/>
  <c r="BW41" i="1" a="1"/>
  <c r="BW41" i="1" s="1"/>
  <c r="BV41" i="1" a="1"/>
  <c r="BV41" i="1" s="1"/>
  <c r="BU41" i="1" a="1"/>
  <c r="BU41" i="1" s="1"/>
  <c r="BT41" i="1" a="1"/>
  <c r="BT41" i="1" s="1"/>
  <c r="BS41" i="1" a="1"/>
  <c r="BS41" i="1" s="1"/>
  <c r="BR41" i="1" a="1"/>
  <c r="BR41" i="1" s="1"/>
  <c r="BQ41" i="1" a="1"/>
  <c r="BQ41" i="1" s="1"/>
  <c r="BP41" i="1" a="1"/>
  <c r="BP41" i="1" s="1"/>
  <c r="BO41" i="1" a="1"/>
  <c r="BO41" i="1" s="1"/>
  <c r="BN41" i="1" a="1"/>
  <c r="BN41" i="1" s="1"/>
  <c r="BM41" i="1" a="1"/>
  <c r="BM41" i="1" s="1"/>
  <c r="BL41" i="1" a="1"/>
  <c r="BL41" i="1" s="1"/>
  <c r="BK41" i="1" a="1"/>
  <c r="BK41" i="1" s="1"/>
  <c r="BJ41" i="1" a="1"/>
  <c r="BJ41" i="1" s="1"/>
  <c r="BI41" i="1" a="1"/>
  <c r="BI41" i="1" s="1"/>
  <c r="BH41" i="1" a="1"/>
  <c r="BH41" i="1" s="1"/>
  <c r="BG41" i="1" a="1"/>
  <c r="BG41" i="1" s="1"/>
  <c r="BF41" i="1" a="1"/>
  <c r="BF41" i="1" s="1"/>
  <c r="BE41" i="1" a="1"/>
  <c r="BE41" i="1" s="1"/>
  <c r="BD41" i="1" a="1"/>
  <c r="BD41" i="1" s="1"/>
  <c r="BC41" i="1" a="1"/>
  <c r="BC41" i="1" s="1"/>
  <c r="BB41" i="1" a="1"/>
  <c r="BB41" i="1" s="1"/>
  <c r="BA41" i="1" a="1"/>
  <c r="BA41" i="1" s="1"/>
  <c r="AZ41" i="1" a="1"/>
  <c r="AZ41" i="1" s="1"/>
  <c r="AY41" i="1" a="1"/>
  <c r="AY41" i="1" s="1"/>
  <c r="AX41" i="1" a="1"/>
  <c r="AX41" i="1" s="1"/>
  <c r="AW41" i="1" a="1"/>
  <c r="AW41" i="1" s="1"/>
  <c r="AV41" i="1" a="1"/>
  <c r="AV41" i="1" s="1"/>
  <c r="AU41" i="1" a="1"/>
  <c r="AU41" i="1" s="1"/>
  <c r="AT41" i="1" a="1"/>
  <c r="AT41" i="1" s="1"/>
  <c r="AS41" i="1" a="1"/>
  <c r="AS41" i="1" s="1"/>
  <c r="CF40" i="1" a="1"/>
  <c r="CF40" i="1" s="1"/>
  <c r="CE40" i="1" a="1"/>
  <c r="CE40" i="1" s="1"/>
  <c r="CD40" i="1" a="1"/>
  <c r="CD40" i="1" s="1"/>
  <c r="CC40" i="1" a="1"/>
  <c r="CC40" i="1" s="1"/>
  <c r="CB40" i="1" a="1"/>
  <c r="CB40" i="1" s="1"/>
  <c r="CA40" i="1" a="1"/>
  <c r="CA40" i="1" s="1"/>
  <c r="BZ40" i="1" a="1"/>
  <c r="BZ40" i="1" s="1"/>
  <c r="BY40" i="1" a="1"/>
  <c r="BY40" i="1" s="1"/>
  <c r="BX40" i="1" a="1"/>
  <c r="BX40" i="1" s="1"/>
  <c r="BW40" i="1" a="1"/>
  <c r="BW40" i="1" s="1"/>
  <c r="BV40" i="1" a="1"/>
  <c r="BV40" i="1" s="1"/>
  <c r="BU40" i="1" a="1"/>
  <c r="BU40" i="1" s="1"/>
  <c r="BT40" i="1" a="1"/>
  <c r="BT40" i="1" s="1"/>
  <c r="BS40" i="1" a="1"/>
  <c r="BS40" i="1" s="1"/>
  <c r="BR40" i="1" a="1"/>
  <c r="BR40" i="1" s="1"/>
  <c r="BQ40" i="1" a="1"/>
  <c r="BQ40" i="1" s="1"/>
  <c r="BP40" i="1" a="1"/>
  <c r="BP40" i="1" s="1"/>
  <c r="BO40" i="1" a="1"/>
  <c r="BO40" i="1" s="1"/>
  <c r="BN40" i="1" a="1"/>
  <c r="BN40" i="1" s="1"/>
  <c r="BM40" i="1" a="1"/>
  <c r="BM40" i="1" s="1"/>
  <c r="BL40" i="1" a="1"/>
  <c r="BL40" i="1" s="1"/>
  <c r="BK40" i="1" a="1"/>
  <c r="BK40" i="1" s="1"/>
  <c r="BJ40" i="1" a="1"/>
  <c r="BJ40" i="1" s="1"/>
  <c r="BI40" i="1" a="1"/>
  <c r="BI40" i="1" s="1"/>
  <c r="BH40" i="1" a="1"/>
  <c r="BH40" i="1" s="1"/>
  <c r="BG40" i="1" a="1"/>
  <c r="BG40" i="1" s="1"/>
  <c r="BF40" i="1" a="1"/>
  <c r="BF40" i="1" s="1"/>
  <c r="BE40" i="1" a="1"/>
  <c r="BE40" i="1" s="1"/>
  <c r="BD40" i="1" a="1"/>
  <c r="BD40" i="1" s="1"/>
  <c r="BC40" i="1" a="1"/>
  <c r="BC40" i="1" s="1"/>
  <c r="BB40" i="1" a="1"/>
  <c r="BB40" i="1" s="1"/>
  <c r="BA40" i="1" a="1"/>
  <c r="BA40" i="1" s="1"/>
  <c r="AZ40" i="1" a="1"/>
  <c r="AZ40" i="1" s="1"/>
  <c r="AY40" i="1" a="1"/>
  <c r="AY40" i="1" s="1"/>
  <c r="AX40" i="1" a="1"/>
  <c r="AX40" i="1" s="1"/>
  <c r="AW40" i="1" a="1"/>
  <c r="AW40" i="1" s="1"/>
  <c r="AV40" i="1" a="1"/>
  <c r="AV40" i="1" s="1"/>
  <c r="AU40" i="1" a="1"/>
  <c r="AU40" i="1" s="1"/>
  <c r="AT40" i="1" a="1"/>
  <c r="AT40" i="1" s="1"/>
  <c r="AS40" i="1" a="1"/>
  <c r="AS40" i="1" s="1"/>
  <c r="CF36" i="1" a="1"/>
  <c r="CF36" i="1" s="1"/>
  <c r="CE36" i="1" a="1"/>
  <c r="CE36" i="1" s="1"/>
  <c r="CD36" i="1" a="1"/>
  <c r="CD36" i="1" s="1"/>
  <c r="CC36" i="1" a="1"/>
  <c r="CC36" i="1" s="1"/>
  <c r="CB36" i="1" a="1"/>
  <c r="CB36" i="1" s="1"/>
  <c r="CA36" i="1" a="1"/>
  <c r="CA36" i="1" s="1"/>
  <c r="BZ36" i="1" a="1"/>
  <c r="BZ36" i="1" s="1"/>
  <c r="BY36" i="1" a="1"/>
  <c r="BY36" i="1" s="1"/>
  <c r="BX36" i="1" a="1"/>
  <c r="BX36" i="1" s="1"/>
  <c r="BW36" i="1" a="1"/>
  <c r="BW36" i="1" s="1"/>
  <c r="BV36" i="1" a="1"/>
  <c r="BV36" i="1" s="1"/>
  <c r="BU36" i="1" a="1"/>
  <c r="BU36" i="1" s="1"/>
  <c r="BT36" i="1" a="1"/>
  <c r="BT36" i="1" s="1"/>
  <c r="BS36" i="1" a="1"/>
  <c r="BS36" i="1" s="1"/>
  <c r="BR36" i="1" a="1"/>
  <c r="BR36" i="1" s="1"/>
  <c r="BQ36" i="1" a="1"/>
  <c r="BQ36" i="1" s="1"/>
  <c r="BP36" i="1" a="1"/>
  <c r="BP36" i="1" s="1"/>
  <c r="BO36" i="1" a="1"/>
  <c r="BO36" i="1" s="1"/>
  <c r="BN36" i="1" a="1"/>
  <c r="BN36" i="1" s="1"/>
  <c r="BM36" i="1" a="1"/>
  <c r="BM36" i="1" s="1"/>
  <c r="BL36" i="1" a="1"/>
  <c r="BL36" i="1" s="1"/>
  <c r="BK36" i="1" a="1"/>
  <c r="BK36" i="1" s="1"/>
  <c r="BJ36" i="1" a="1"/>
  <c r="BJ36" i="1" s="1"/>
  <c r="BI36" i="1" a="1"/>
  <c r="BI36" i="1" s="1"/>
  <c r="BH36" i="1" a="1"/>
  <c r="BH36" i="1" s="1"/>
  <c r="BG36" i="1" a="1"/>
  <c r="BG36" i="1" s="1"/>
  <c r="BF36" i="1" a="1"/>
  <c r="BF36" i="1" s="1"/>
  <c r="BE36" i="1" a="1"/>
  <c r="BE36" i="1" s="1"/>
  <c r="BD36" i="1" a="1"/>
  <c r="BD36" i="1" s="1"/>
  <c r="BC36" i="1" a="1"/>
  <c r="BC36" i="1" s="1"/>
  <c r="BB36" i="1" a="1"/>
  <c r="BB36" i="1" s="1"/>
  <c r="BA36" i="1" a="1"/>
  <c r="BA36" i="1" s="1"/>
  <c r="AZ36" i="1" a="1"/>
  <c r="AZ36" i="1" s="1"/>
  <c r="AY36" i="1" a="1"/>
  <c r="AY36" i="1" s="1"/>
  <c r="AX36" i="1" a="1"/>
  <c r="AX36" i="1" s="1"/>
  <c r="AW36" i="1" a="1"/>
  <c r="AW36" i="1" s="1"/>
  <c r="AV36" i="1" a="1"/>
  <c r="AV36" i="1" s="1"/>
  <c r="AU36" i="1" a="1"/>
  <c r="AU36" i="1" s="1"/>
  <c r="AT36" i="1" a="1"/>
  <c r="AT36" i="1" s="1"/>
  <c r="AS36" i="1" a="1"/>
  <c r="AS36" i="1" s="1"/>
  <c r="CF35" i="1" a="1"/>
  <c r="CF35" i="1" s="1"/>
  <c r="CE35" i="1" a="1"/>
  <c r="CE35" i="1" s="1"/>
  <c r="CD35" i="1" a="1"/>
  <c r="CD35" i="1" s="1"/>
  <c r="CC35" i="1" a="1"/>
  <c r="CC35" i="1" s="1"/>
  <c r="CB35" i="1" a="1"/>
  <c r="CB35" i="1" s="1"/>
  <c r="CA35" i="1" a="1"/>
  <c r="CA35" i="1" s="1"/>
  <c r="BZ35" i="1" a="1"/>
  <c r="BZ35" i="1" s="1"/>
  <c r="BY35" i="1" a="1"/>
  <c r="BY35" i="1" s="1"/>
  <c r="BX35" i="1" a="1"/>
  <c r="BX35" i="1" s="1"/>
  <c r="BW35" i="1" a="1"/>
  <c r="BW35" i="1" s="1"/>
  <c r="BV35" i="1" a="1"/>
  <c r="BV35" i="1" s="1"/>
  <c r="BU35" i="1" a="1"/>
  <c r="BU35" i="1" s="1"/>
  <c r="BT35" i="1" a="1"/>
  <c r="BT35" i="1" s="1"/>
  <c r="BS35" i="1" a="1"/>
  <c r="BS35" i="1" s="1"/>
  <c r="BR35" i="1" a="1"/>
  <c r="BR35" i="1" s="1"/>
  <c r="BQ35" i="1" a="1"/>
  <c r="BQ35" i="1" s="1"/>
  <c r="BP35" i="1" a="1"/>
  <c r="BP35" i="1" s="1"/>
  <c r="BO35" i="1" a="1"/>
  <c r="BO35" i="1" s="1"/>
  <c r="BN35" i="1" a="1"/>
  <c r="BN35" i="1" s="1"/>
  <c r="BM35" i="1" a="1"/>
  <c r="BM35" i="1" s="1"/>
  <c r="BL35" i="1" a="1"/>
  <c r="BL35" i="1" s="1"/>
  <c r="BK35" i="1" a="1"/>
  <c r="BK35" i="1" s="1"/>
  <c r="BJ35" i="1" a="1"/>
  <c r="BJ35" i="1" s="1"/>
  <c r="BI35" i="1" a="1"/>
  <c r="BI35" i="1" s="1"/>
  <c r="BH35" i="1" a="1"/>
  <c r="BH35" i="1" s="1"/>
  <c r="BG35" i="1" a="1"/>
  <c r="BG35" i="1" s="1"/>
  <c r="BF35" i="1" a="1"/>
  <c r="BF35" i="1" s="1"/>
  <c r="BE35" i="1" a="1"/>
  <c r="BE35" i="1" s="1"/>
  <c r="BD35" i="1" a="1"/>
  <c r="BD35" i="1" s="1"/>
  <c r="BC35" i="1" a="1"/>
  <c r="BC35" i="1" s="1"/>
  <c r="BB35" i="1" a="1"/>
  <c r="BB35" i="1" s="1"/>
  <c r="BA35" i="1" a="1"/>
  <c r="BA35" i="1" s="1"/>
  <c r="AZ35" i="1" a="1"/>
  <c r="AZ35" i="1" s="1"/>
  <c r="AY35" i="1" a="1"/>
  <c r="AY35" i="1" s="1"/>
  <c r="AX35" i="1" a="1"/>
  <c r="AX35" i="1" s="1"/>
  <c r="AW35" i="1" a="1"/>
  <c r="AW35" i="1" s="1"/>
  <c r="AV35" i="1" a="1"/>
  <c r="AV35" i="1" s="1"/>
  <c r="AU35" i="1" a="1"/>
  <c r="AU35" i="1" s="1"/>
  <c r="AT35" i="1" a="1"/>
  <c r="AT35" i="1" s="1"/>
  <c r="AS35" i="1" a="1"/>
  <c r="AS35" i="1" s="1"/>
  <c r="CF32" i="1" a="1"/>
  <c r="CF32" i="1" s="1"/>
  <c r="CE32" i="1" a="1"/>
  <c r="CE32" i="1" s="1"/>
  <c r="CD32" i="1" a="1"/>
  <c r="CD32" i="1" s="1"/>
  <c r="CC32" i="1" a="1"/>
  <c r="CC32" i="1" s="1"/>
  <c r="CB32" i="1" a="1"/>
  <c r="CB32" i="1" s="1"/>
  <c r="CA32" i="1" a="1"/>
  <c r="CA32" i="1" s="1"/>
  <c r="BZ32" i="1" a="1"/>
  <c r="BZ32" i="1" s="1"/>
  <c r="BY32" i="1" a="1"/>
  <c r="BY32" i="1" s="1"/>
  <c r="BX32" i="1" a="1"/>
  <c r="BX32" i="1" s="1"/>
  <c r="BW32" i="1" a="1"/>
  <c r="BW32" i="1" s="1"/>
  <c r="BV32" i="1" a="1"/>
  <c r="BV32" i="1" s="1"/>
  <c r="BU32" i="1" a="1"/>
  <c r="BU32" i="1" s="1"/>
  <c r="BT32" i="1" a="1"/>
  <c r="BT32" i="1" s="1"/>
  <c r="BS32" i="1" a="1"/>
  <c r="BS32" i="1" s="1"/>
  <c r="BR32" i="1" a="1"/>
  <c r="BR32" i="1" s="1"/>
  <c r="BQ32" i="1" a="1"/>
  <c r="BQ32" i="1" s="1"/>
  <c r="BP32" i="1" a="1"/>
  <c r="BP32" i="1" s="1"/>
  <c r="BO32" i="1" a="1"/>
  <c r="BO32" i="1" s="1"/>
  <c r="BN32" i="1" a="1"/>
  <c r="BN32" i="1" s="1"/>
  <c r="BM32" i="1" a="1"/>
  <c r="BM32" i="1" s="1"/>
  <c r="BL32" i="1" a="1"/>
  <c r="BL32" i="1" s="1"/>
  <c r="BK32" i="1" a="1"/>
  <c r="BK32" i="1" s="1"/>
  <c r="BJ32" i="1" a="1"/>
  <c r="BJ32" i="1" s="1"/>
  <c r="BI32" i="1" a="1"/>
  <c r="BI32" i="1" s="1"/>
  <c r="BH32" i="1" a="1"/>
  <c r="BH32" i="1" s="1"/>
  <c r="BG32" i="1" a="1"/>
  <c r="BG32" i="1" s="1"/>
  <c r="BF32" i="1" a="1"/>
  <c r="BF32" i="1" s="1"/>
  <c r="BE32" i="1" a="1"/>
  <c r="BE32" i="1" s="1"/>
  <c r="BD32" i="1" a="1"/>
  <c r="BD32" i="1" s="1"/>
  <c r="BC32" i="1" a="1"/>
  <c r="BC32" i="1" s="1"/>
  <c r="BB32" i="1" a="1"/>
  <c r="BB32" i="1" s="1"/>
  <c r="BA32" i="1" a="1"/>
  <c r="BA32" i="1" s="1"/>
  <c r="AZ32" i="1" a="1"/>
  <c r="AZ32" i="1" s="1"/>
  <c r="AY32" i="1" a="1"/>
  <c r="AY32" i="1" s="1"/>
  <c r="AX32" i="1" a="1"/>
  <c r="AX32" i="1" s="1"/>
  <c r="AW32" i="1" a="1"/>
  <c r="AW32" i="1" s="1"/>
  <c r="AV32" i="1" a="1"/>
  <c r="AV32" i="1" s="1"/>
  <c r="AU32" i="1" a="1"/>
  <c r="AU32" i="1" s="1"/>
  <c r="AT32" i="1" a="1"/>
  <c r="AT32" i="1" s="1"/>
  <c r="AS32" i="1" a="1"/>
  <c r="AS32" i="1" s="1"/>
  <c r="CF31" i="1" a="1"/>
  <c r="CF31" i="1" s="1"/>
  <c r="CE31" i="1" a="1"/>
  <c r="CE31" i="1" s="1"/>
  <c r="CD31" i="1" a="1"/>
  <c r="CD31" i="1" s="1"/>
  <c r="CC31" i="1" a="1"/>
  <c r="CC31" i="1" s="1"/>
  <c r="CB31" i="1" a="1"/>
  <c r="CB31" i="1" s="1"/>
  <c r="CA31" i="1" a="1"/>
  <c r="CA31" i="1" s="1"/>
  <c r="BZ31" i="1" a="1"/>
  <c r="BZ31" i="1" s="1"/>
  <c r="BY31" i="1" a="1"/>
  <c r="BY31" i="1" s="1"/>
  <c r="BX31" i="1" a="1"/>
  <c r="BX31" i="1" s="1"/>
  <c r="BW31" i="1" a="1"/>
  <c r="BW31" i="1" s="1"/>
  <c r="BV31" i="1" a="1"/>
  <c r="BV31" i="1" s="1"/>
  <c r="BU31" i="1" a="1"/>
  <c r="BU31" i="1" s="1"/>
  <c r="BT31" i="1" a="1"/>
  <c r="BT31" i="1" s="1"/>
  <c r="BS31" i="1" a="1"/>
  <c r="BS31" i="1" s="1"/>
  <c r="BR31" i="1" a="1"/>
  <c r="BR31" i="1" s="1"/>
  <c r="BQ31" i="1" a="1"/>
  <c r="BQ31" i="1" s="1"/>
  <c r="BP31" i="1" a="1"/>
  <c r="BP31" i="1" s="1"/>
  <c r="BO31" i="1" a="1"/>
  <c r="BO31" i="1" s="1"/>
  <c r="BN31" i="1" a="1"/>
  <c r="BN31" i="1" s="1"/>
  <c r="BM31" i="1" a="1"/>
  <c r="BM31" i="1" s="1"/>
  <c r="BL31" i="1" a="1"/>
  <c r="BL31" i="1" s="1"/>
  <c r="BK31" i="1" a="1"/>
  <c r="BK31" i="1" s="1"/>
  <c r="BJ31" i="1" a="1"/>
  <c r="BJ31" i="1" s="1"/>
  <c r="BI31" i="1" a="1"/>
  <c r="BI31" i="1" s="1"/>
  <c r="BH31" i="1" a="1"/>
  <c r="BH31" i="1" s="1"/>
  <c r="BG31" i="1" a="1"/>
  <c r="BG31" i="1" s="1"/>
  <c r="BF31" i="1" a="1"/>
  <c r="BF31" i="1" s="1"/>
  <c r="BE31" i="1" a="1"/>
  <c r="BE31" i="1" s="1"/>
  <c r="BD31" i="1" a="1"/>
  <c r="BD31" i="1" s="1"/>
  <c r="BC31" i="1" a="1"/>
  <c r="BC31" i="1" s="1"/>
  <c r="BB31" i="1" a="1"/>
  <c r="BB31" i="1" s="1"/>
  <c r="BA31" i="1" a="1"/>
  <c r="BA31" i="1" s="1"/>
  <c r="AZ31" i="1" a="1"/>
  <c r="AZ31" i="1" s="1"/>
  <c r="AY31" i="1" a="1"/>
  <c r="AY31" i="1" s="1"/>
  <c r="AX31" i="1" a="1"/>
  <c r="AX31" i="1" s="1"/>
  <c r="AW31" i="1" a="1"/>
  <c r="AW31" i="1" s="1"/>
  <c r="AV31" i="1" a="1"/>
  <c r="AV31" i="1" s="1"/>
  <c r="AU31" i="1" a="1"/>
  <c r="AU31" i="1" s="1"/>
  <c r="AT31" i="1" a="1"/>
  <c r="AT31" i="1" s="1"/>
  <c r="AS31" i="1" a="1"/>
  <c r="AS31" i="1" s="1"/>
  <c r="CF30" i="1" a="1"/>
  <c r="CF30" i="1" s="1"/>
  <c r="CE30" i="1" a="1"/>
  <c r="CE30" i="1" s="1"/>
  <c r="CD30" i="1" a="1"/>
  <c r="CD30" i="1" s="1"/>
  <c r="CC30" i="1" a="1"/>
  <c r="CC30" i="1" s="1"/>
  <c r="CB30" i="1" a="1"/>
  <c r="CB30" i="1" s="1"/>
  <c r="CA30" i="1" a="1"/>
  <c r="CA30" i="1" s="1"/>
  <c r="BZ30" i="1" a="1"/>
  <c r="BZ30" i="1" s="1"/>
  <c r="BY30" i="1" a="1"/>
  <c r="BY30" i="1" s="1"/>
  <c r="BX30" i="1" a="1"/>
  <c r="BX30" i="1" s="1"/>
  <c r="BW30" i="1" a="1"/>
  <c r="BW30" i="1" s="1"/>
  <c r="BV30" i="1" a="1"/>
  <c r="BV30" i="1" s="1"/>
  <c r="BU30" i="1" a="1"/>
  <c r="BU30" i="1" s="1"/>
  <c r="BT30" i="1" a="1"/>
  <c r="BT30" i="1" s="1"/>
  <c r="BS30" i="1" a="1"/>
  <c r="BS30" i="1" s="1"/>
  <c r="BR30" i="1" a="1"/>
  <c r="BR30" i="1" s="1"/>
  <c r="BQ30" i="1" a="1"/>
  <c r="BQ30" i="1" s="1"/>
  <c r="BP30" i="1" a="1"/>
  <c r="BP30" i="1" s="1"/>
  <c r="BO30" i="1" a="1"/>
  <c r="BO30" i="1" s="1"/>
  <c r="BN30" i="1" a="1"/>
  <c r="BN30" i="1" s="1"/>
  <c r="BM30" i="1" a="1"/>
  <c r="BM30" i="1" s="1"/>
  <c r="BL30" i="1" a="1"/>
  <c r="BL30" i="1" s="1"/>
  <c r="BK30" i="1" a="1"/>
  <c r="BK30" i="1" s="1"/>
  <c r="BJ30" i="1" a="1"/>
  <c r="BJ30" i="1" s="1"/>
  <c r="BI30" i="1" a="1"/>
  <c r="BI30" i="1" s="1"/>
  <c r="BH30" i="1" a="1"/>
  <c r="BH30" i="1" s="1"/>
  <c r="BG30" i="1" a="1"/>
  <c r="BG30" i="1" s="1"/>
  <c r="BF30" i="1" a="1"/>
  <c r="BF30" i="1" s="1"/>
  <c r="BE30" i="1" a="1"/>
  <c r="BE30" i="1" s="1"/>
  <c r="BD30" i="1" a="1"/>
  <c r="BD30" i="1" s="1"/>
  <c r="BC30" i="1" a="1"/>
  <c r="BC30" i="1" s="1"/>
  <c r="BB30" i="1" a="1"/>
  <c r="BB30" i="1" s="1"/>
  <c r="BA30" i="1" a="1"/>
  <c r="BA30" i="1" s="1"/>
  <c r="AZ30" i="1" a="1"/>
  <c r="AZ30" i="1" s="1"/>
  <c r="AY30" i="1" a="1"/>
  <c r="AY30" i="1" s="1"/>
  <c r="AX30" i="1" a="1"/>
  <c r="AX30" i="1" s="1"/>
  <c r="AW30" i="1" a="1"/>
  <c r="AW30" i="1" s="1"/>
  <c r="AV30" i="1" a="1"/>
  <c r="AV30" i="1" s="1"/>
  <c r="AU30" i="1" a="1"/>
  <c r="AU30" i="1" s="1"/>
  <c r="AT30" i="1" a="1"/>
  <c r="AT30" i="1" s="1"/>
  <c r="AS30" i="1" a="1"/>
  <c r="AS30" i="1" s="1"/>
  <c r="CF29" i="1" a="1"/>
  <c r="CF29" i="1" s="1"/>
  <c r="CE29" i="1" a="1"/>
  <c r="CE29" i="1" s="1"/>
  <c r="CD29" i="1" a="1"/>
  <c r="CD29" i="1" s="1"/>
  <c r="CC29" i="1" a="1"/>
  <c r="CC29" i="1" s="1"/>
  <c r="CB29" i="1" a="1"/>
  <c r="CB29" i="1" s="1"/>
  <c r="CA29" i="1" a="1"/>
  <c r="CA29" i="1" s="1"/>
  <c r="BZ29" i="1" a="1"/>
  <c r="BZ29" i="1" s="1"/>
  <c r="BY29" i="1" a="1"/>
  <c r="BY29" i="1" s="1"/>
  <c r="BX29" i="1" a="1"/>
  <c r="BX29" i="1" s="1"/>
  <c r="BW29" i="1" a="1"/>
  <c r="BW29" i="1" s="1"/>
  <c r="BV29" i="1" a="1"/>
  <c r="BV29" i="1" s="1"/>
  <c r="BU29" i="1" a="1"/>
  <c r="BU29" i="1" s="1"/>
  <c r="BT29" i="1" a="1"/>
  <c r="BT29" i="1" s="1"/>
  <c r="BS29" i="1" a="1"/>
  <c r="BS29" i="1" s="1"/>
  <c r="BR29" i="1" a="1"/>
  <c r="BR29" i="1" s="1"/>
  <c r="BQ29" i="1" a="1"/>
  <c r="BQ29" i="1" s="1"/>
  <c r="BP29" i="1" a="1"/>
  <c r="BP29" i="1" s="1"/>
  <c r="BO29" i="1" a="1"/>
  <c r="BO29" i="1" s="1"/>
  <c r="BN29" i="1" a="1"/>
  <c r="BN29" i="1" s="1"/>
  <c r="BM29" i="1" a="1"/>
  <c r="BM29" i="1" s="1"/>
  <c r="BL29" i="1" a="1"/>
  <c r="BL29" i="1" s="1"/>
  <c r="BK29" i="1" a="1"/>
  <c r="BK29" i="1" s="1"/>
  <c r="BJ29" i="1" a="1"/>
  <c r="BJ29" i="1" s="1"/>
  <c r="BI29" i="1" a="1"/>
  <c r="BI29" i="1" s="1"/>
  <c r="BH29" i="1" a="1"/>
  <c r="BH29" i="1" s="1"/>
  <c r="BG29" i="1" a="1"/>
  <c r="BG29" i="1" s="1"/>
  <c r="BF29" i="1" a="1"/>
  <c r="BF29" i="1" s="1"/>
  <c r="BE29" i="1" a="1"/>
  <c r="BE29" i="1" s="1"/>
  <c r="BD29" i="1" a="1"/>
  <c r="BD29" i="1" s="1"/>
  <c r="BC29" i="1" a="1"/>
  <c r="BC29" i="1" s="1"/>
  <c r="BB29" i="1" a="1"/>
  <c r="BB29" i="1" s="1"/>
  <c r="BA29" i="1" a="1"/>
  <c r="BA29" i="1" s="1"/>
  <c r="AZ29" i="1" a="1"/>
  <c r="AZ29" i="1" s="1"/>
  <c r="AY29" i="1" a="1"/>
  <c r="AY29" i="1" s="1"/>
  <c r="AX29" i="1" a="1"/>
  <c r="AX29" i="1" s="1"/>
  <c r="AW29" i="1" a="1"/>
  <c r="AW29" i="1" s="1"/>
  <c r="AV29" i="1" a="1"/>
  <c r="AV29" i="1" s="1"/>
  <c r="AU29" i="1" a="1"/>
  <c r="AU29" i="1" s="1"/>
  <c r="AT29" i="1" a="1"/>
  <c r="AT29" i="1" s="1"/>
  <c r="AS29" i="1" a="1"/>
  <c r="AS29" i="1" s="1"/>
  <c r="CF26" i="1" a="1"/>
  <c r="CF26" i="1" s="1"/>
  <c r="CE26" i="1" a="1"/>
  <c r="CE26" i="1" s="1"/>
  <c r="CD26" i="1" a="1"/>
  <c r="CD26" i="1" s="1"/>
  <c r="CC26" i="1" a="1"/>
  <c r="CC26" i="1" s="1"/>
  <c r="CB26" i="1" a="1"/>
  <c r="CB26" i="1" s="1"/>
  <c r="CA26" i="1" a="1"/>
  <c r="CA26" i="1" s="1"/>
  <c r="BZ26" i="1" a="1"/>
  <c r="BZ26" i="1" s="1"/>
  <c r="BY26" i="1" a="1"/>
  <c r="BY26" i="1" s="1"/>
  <c r="BX26" i="1" a="1"/>
  <c r="BX26" i="1" s="1"/>
  <c r="BW26" i="1" a="1"/>
  <c r="BW26" i="1" s="1"/>
  <c r="BV26" i="1" a="1"/>
  <c r="BV26" i="1" s="1"/>
  <c r="BU26" i="1" a="1"/>
  <c r="BU26" i="1" s="1"/>
  <c r="BT26" i="1" a="1"/>
  <c r="BT26" i="1" s="1"/>
  <c r="BS26" i="1" a="1"/>
  <c r="BS26" i="1" s="1"/>
  <c r="BR26" i="1" a="1"/>
  <c r="BR26" i="1" s="1"/>
  <c r="BQ26" i="1" a="1"/>
  <c r="BQ26" i="1" s="1"/>
  <c r="BP26" i="1" a="1"/>
  <c r="BP26" i="1" s="1"/>
  <c r="BO26" i="1" a="1"/>
  <c r="BO26" i="1" s="1"/>
  <c r="BN26" i="1" a="1"/>
  <c r="BN26" i="1" s="1"/>
  <c r="BM26" i="1" a="1"/>
  <c r="BM26" i="1" s="1"/>
  <c r="BL26" i="1" a="1"/>
  <c r="BL26" i="1" s="1"/>
  <c r="BK26" i="1" a="1"/>
  <c r="BK26" i="1" s="1"/>
  <c r="BJ26" i="1" a="1"/>
  <c r="BJ26" i="1" s="1"/>
  <c r="BI26" i="1" a="1"/>
  <c r="BI26" i="1" s="1"/>
  <c r="BH26" i="1" a="1"/>
  <c r="BH26" i="1" s="1"/>
  <c r="BG26" i="1" a="1"/>
  <c r="BG26" i="1" s="1"/>
  <c r="BF26" i="1" a="1"/>
  <c r="BF26" i="1" s="1"/>
  <c r="BE26" i="1" a="1"/>
  <c r="BE26" i="1" s="1"/>
  <c r="BD26" i="1" a="1"/>
  <c r="BD26" i="1" s="1"/>
  <c r="BC26" i="1" a="1"/>
  <c r="BC26" i="1" s="1"/>
  <c r="BB26" i="1" a="1"/>
  <c r="BB26" i="1" s="1"/>
  <c r="BA26" i="1" a="1"/>
  <c r="BA26" i="1" s="1"/>
  <c r="AZ26" i="1" a="1"/>
  <c r="AZ26" i="1" s="1"/>
  <c r="AY26" i="1" a="1"/>
  <c r="AY26" i="1" s="1"/>
  <c r="AX26" i="1" a="1"/>
  <c r="AX26" i="1" s="1"/>
  <c r="AW26" i="1" a="1"/>
  <c r="AW26" i="1" s="1"/>
  <c r="AV26" i="1" a="1"/>
  <c r="AV26" i="1" s="1"/>
  <c r="AU26" i="1" a="1"/>
  <c r="AU26" i="1" s="1"/>
  <c r="AT26" i="1" a="1"/>
  <c r="AT26" i="1" s="1"/>
  <c r="AS26" i="1" a="1"/>
  <c r="AS26" i="1" s="1"/>
  <c r="CF25" i="1" a="1"/>
  <c r="CF25" i="1" s="1"/>
  <c r="CE25" i="1" a="1"/>
  <c r="CE25" i="1" s="1"/>
  <c r="CD25" i="1" a="1"/>
  <c r="CD25" i="1" s="1"/>
  <c r="CC25" i="1" a="1"/>
  <c r="CC25" i="1" s="1"/>
  <c r="CB25" i="1" a="1"/>
  <c r="CB25" i="1" s="1"/>
  <c r="CA25" i="1" a="1"/>
  <c r="CA25" i="1" s="1"/>
  <c r="BZ25" i="1" a="1"/>
  <c r="BZ25" i="1" s="1"/>
  <c r="BY25" i="1" a="1"/>
  <c r="BY25" i="1" s="1"/>
  <c r="BX25" i="1" a="1"/>
  <c r="BX25" i="1" s="1"/>
  <c r="BW25" i="1" a="1"/>
  <c r="BW25" i="1" s="1"/>
  <c r="BV25" i="1" a="1"/>
  <c r="BV25" i="1" s="1"/>
  <c r="BU25" i="1" a="1"/>
  <c r="BU25" i="1" s="1"/>
  <c r="BT25" i="1" a="1"/>
  <c r="BT25" i="1" s="1"/>
  <c r="BS25" i="1" a="1"/>
  <c r="BS25" i="1" s="1"/>
  <c r="BR25" i="1" a="1"/>
  <c r="BR25" i="1" s="1"/>
  <c r="BQ25" i="1" a="1"/>
  <c r="BQ25" i="1" s="1"/>
  <c r="BP25" i="1" a="1"/>
  <c r="BP25" i="1" s="1"/>
  <c r="BO25" i="1" a="1"/>
  <c r="BO25" i="1" s="1"/>
  <c r="BN25" i="1" a="1"/>
  <c r="BN25" i="1" s="1"/>
  <c r="BM25" i="1" a="1"/>
  <c r="BM25" i="1" s="1"/>
  <c r="BL25" i="1" a="1"/>
  <c r="BL25" i="1" s="1"/>
  <c r="BK25" i="1" a="1"/>
  <c r="BK25" i="1" s="1"/>
  <c r="BJ25" i="1" a="1"/>
  <c r="BJ25" i="1" s="1"/>
  <c r="BI25" i="1" a="1"/>
  <c r="BI25" i="1" s="1"/>
  <c r="BH25" i="1" a="1"/>
  <c r="BH25" i="1" s="1"/>
  <c r="BG25" i="1" a="1"/>
  <c r="BG25" i="1" s="1"/>
  <c r="BF25" i="1" a="1"/>
  <c r="BF25" i="1" s="1"/>
  <c r="BE25" i="1" a="1"/>
  <c r="BE25" i="1" s="1"/>
  <c r="BD25" i="1" a="1"/>
  <c r="BD25" i="1" s="1"/>
  <c r="BC25" i="1" a="1"/>
  <c r="BC25" i="1" s="1"/>
  <c r="BB25" i="1" a="1"/>
  <c r="BB25" i="1" s="1"/>
  <c r="BA25" i="1" a="1"/>
  <c r="BA25" i="1" s="1"/>
  <c r="AZ25" i="1" a="1"/>
  <c r="AZ25" i="1" s="1"/>
  <c r="AY25" i="1" a="1"/>
  <c r="AY25" i="1" s="1"/>
  <c r="AX25" i="1" a="1"/>
  <c r="AX25" i="1" s="1"/>
  <c r="AW25" i="1" a="1"/>
  <c r="AW25" i="1" s="1"/>
  <c r="AV25" i="1" a="1"/>
  <c r="AV25" i="1" s="1"/>
  <c r="AU25" i="1" a="1"/>
  <c r="AU25" i="1" s="1"/>
  <c r="AT25" i="1" a="1"/>
  <c r="AT25" i="1" s="1"/>
  <c r="AS25" i="1" a="1"/>
  <c r="AS25" i="1" s="1"/>
  <c r="CF24" i="1" a="1"/>
  <c r="CF24" i="1" s="1"/>
  <c r="CE24" i="1" a="1"/>
  <c r="CE24" i="1" s="1"/>
  <c r="CD24" i="1" a="1"/>
  <c r="CD24" i="1" s="1"/>
  <c r="CC24" i="1" a="1"/>
  <c r="CC24" i="1" s="1"/>
  <c r="CB24" i="1" a="1"/>
  <c r="CB24" i="1" s="1"/>
  <c r="CA24" i="1" a="1"/>
  <c r="CA24" i="1" s="1"/>
  <c r="BZ24" i="1" a="1"/>
  <c r="BZ24" i="1" s="1"/>
  <c r="BY24" i="1" a="1"/>
  <c r="BY24" i="1" s="1"/>
  <c r="BX24" i="1" a="1"/>
  <c r="BX24" i="1" s="1"/>
  <c r="BW24" i="1" a="1"/>
  <c r="BW24" i="1" s="1"/>
  <c r="BV24" i="1" a="1"/>
  <c r="BV24" i="1" s="1"/>
  <c r="BU24" i="1" a="1"/>
  <c r="BU24" i="1" s="1"/>
  <c r="BT24" i="1" a="1"/>
  <c r="BT24" i="1" s="1"/>
  <c r="BS24" i="1" a="1"/>
  <c r="BS24" i="1" s="1"/>
  <c r="BR24" i="1" a="1"/>
  <c r="BR24" i="1" s="1"/>
  <c r="BQ24" i="1" a="1"/>
  <c r="BQ24" i="1" s="1"/>
  <c r="BP24" i="1" a="1"/>
  <c r="BP24" i="1" s="1"/>
  <c r="BO24" i="1" a="1"/>
  <c r="BO24" i="1" s="1"/>
  <c r="BN24" i="1" a="1"/>
  <c r="BN24" i="1" s="1"/>
  <c r="BM24" i="1" a="1"/>
  <c r="BM24" i="1" s="1"/>
  <c r="BL24" i="1" a="1"/>
  <c r="BL24" i="1" s="1"/>
  <c r="BK24" i="1" a="1"/>
  <c r="BK24" i="1" s="1"/>
  <c r="BJ24" i="1" a="1"/>
  <c r="BJ24" i="1" s="1"/>
  <c r="BI24" i="1" a="1"/>
  <c r="BI24" i="1" s="1"/>
  <c r="BH24" i="1" a="1"/>
  <c r="BH24" i="1" s="1"/>
  <c r="BG24" i="1" a="1"/>
  <c r="BG24" i="1" s="1"/>
  <c r="BF24" i="1" a="1"/>
  <c r="BF24" i="1" s="1"/>
  <c r="BE24" i="1" a="1"/>
  <c r="BE24" i="1" s="1"/>
  <c r="BD24" i="1" a="1"/>
  <c r="BD24" i="1" s="1"/>
  <c r="BC24" i="1" a="1"/>
  <c r="BC24" i="1" s="1"/>
  <c r="BB24" i="1" a="1"/>
  <c r="BB24" i="1" s="1"/>
  <c r="BA24" i="1" a="1"/>
  <c r="BA24" i="1" s="1"/>
  <c r="AZ24" i="1" a="1"/>
  <c r="AZ24" i="1" s="1"/>
  <c r="AY24" i="1" a="1"/>
  <c r="AY24" i="1" s="1"/>
  <c r="AX24" i="1" a="1"/>
  <c r="AX24" i="1" s="1"/>
  <c r="AW24" i="1" a="1"/>
  <c r="AW24" i="1" s="1"/>
  <c r="AV24" i="1" a="1"/>
  <c r="AV24" i="1" s="1"/>
  <c r="AU24" i="1" a="1"/>
  <c r="AU24" i="1" s="1"/>
  <c r="AT24" i="1" a="1"/>
  <c r="AT24" i="1" s="1"/>
  <c r="AS24" i="1" a="1"/>
  <c r="AS24" i="1" s="1"/>
  <c r="CF23" i="1" a="1"/>
  <c r="CF23" i="1" s="1"/>
  <c r="CE23" i="1" a="1"/>
  <c r="CE23" i="1" s="1"/>
  <c r="CD23" i="1" a="1"/>
  <c r="CD23" i="1" s="1"/>
  <c r="CC23" i="1" a="1"/>
  <c r="CC23" i="1" s="1"/>
  <c r="CB23" i="1" a="1"/>
  <c r="CB23" i="1" s="1"/>
  <c r="CA23" i="1" a="1"/>
  <c r="CA23" i="1" s="1"/>
  <c r="BZ23" i="1" a="1"/>
  <c r="BZ23" i="1" s="1"/>
  <c r="BY23" i="1" a="1"/>
  <c r="BY23" i="1" s="1"/>
  <c r="BX23" i="1" a="1"/>
  <c r="BX23" i="1" s="1"/>
  <c r="BW23" i="1" a="1"/>
  <c r="BW23" i="1" s="1"/>
  <c r="BV23" i="1" a="1"/>
  <c r="BV23" i="1" s="1"/>
  <c r="BU23" i="1" a="1"/>
  <c r="BU23" i="1" s="1"/>
  <c r="BT23" i="1" a="1"/>
  <c r="BT23" i="1" s="1"/>
  <c r="BS23" i="1" a="1"/>
  <c r="BS23" i="1" s="1"/>
  <c r="BR23" i="1" a="1"/>
  <c r="BR23" i="1" s="1"/>
  <c r="BQ23" i="1" a="1"/>
  <c r="BQ23" i="1" s="1"/>
  <c r="BP23" i="1" a="1"/>
  <c r="BP23" i="1" s="1"/>
  <c r="BO23" i="1" a="1"/>
  <c r="BO23" i="1" s="1"/>
  <c r="BN23" i="1" a="1"/>
  <c r="BN23" i="1" s="1"/>
  <c r="BM23" i="1" a="1"/>
  <c r="BM23" i="1" s="1"/>
  <c r="BL23" i="1" a="1"/>
  <c r="BL23" i="1" s="1"/>
  <c r="BK23" i="1" a="1"/>
  <c r="BK23" i="1" s="1"/>
  <c r="BJ23" i="1" a="1"/>
  <c r="BJ23" i="1" s="1"/>
  <c r="BI23" i="1" a="1"/>
  <c r="BI23" i="1" s="1"/>
  <c r="BH23" i="1" a="1"/>
  <c r="BH23" i="1" s="1"/>
  <c r="BG23" i="1" a="1"/>
  <c r="BG23" i="1" s="1"/>
  <c r="BF23" i="1" a="1"/>
  <c r="BF23" i="1" s="1"/>
  <c r="BE23" i="1" a="1"/>
  <c r="BE23" i="1" s="1"/>
  <c r="BD23" i="1" a="1"/>
  <c r="BD23" i="1" s="1"/>
  <c r="BC23" i="1" a="1"/>
  <c r="BC23" i="1" s="1"/>
  <c r="BB23" i="1" a="1"/>
  <c r="BB23" i="1" s="1"/>
  <c r="BA23" i="1" a="1"/>
  <c r="BA23" i="1" s="1"/>
  <c r="AZ23" i="1" a="1"/>
  <c r="AZ23" i="1" s="1"/>
  <c r="AY23" i="1" a="1"/>
  <c r="AY23" i="1" s="1"/>
  <c r="AX23" i="1" a="1"/>
  <c r="AX23" i="1" s="1"/>
  <c r="AW23" i="1" a="1"/>
  <c r="AW23" i="1" s="1"/>
  <c r="AV23" i="1" a="1"/>
  <c r="AV23" i="1" s="1"/>
  <c r="AU23" i="1" a="1"/>
  <c r="AU23" i="1" s="1"/>
  <c r="AT23" i="1" a="1"/>
  <c r="AT23" i="1" s="1"/>
  <c r="AS23" i="1" a="1"/>
  <c r="AS23" i="1" s="1"/>
  <c r="CF20" i="1" a="1"/>
  <c r="CF20" i="1" s="1"/>
  <c r="CE20" i="1" a="1"/>
  <c r="CE20" i="1" s="1"/>
  <c r="CD20" i="1" a="1"/>
  <c r="CD20" i="1" s="1"/>
  <c r="CC20" i="1" a="1"/>
  <c r="CC20" i="1" s="1"/>
  <c r="CB20" i="1" a="1"/>
  <c r="CB20" i="1" s="1"/>
  <c r="CA20" i="1" a="1"/>
  <c r="CA20" i="1" s="1"/>
  <c r="BZ20" i="1" a="1"/>
  <c r="BZ20" i="1" s="1"/>
  <c r="BY20" i="1" a="1"/>
  <c r="BY20" i="1" s="1"/>
  <c r="BX20" i="1" a="1"/>
  <c r="BX20" i="1" s="1"/>
  <c r="BW20" i="1" a="1"/>
  <c r="BW20" i="1" s="1"/>
  <c r="BV20" i="1" a="1"/>
  <c r="BV20" i="1" s="1"/>
  <c r="BU20" i="1" a="1"/>
  <c r="BU20" i="1" s="1"/>
  <c r="BT20" i="1" a="1"/>
  <c r="BT20" i="1" s="1"/>
  <c r="BS20" i="1" a="1"/>
  <c r="BS20" i="1" s="1"/>
  <c r="BR20" i="1" a="1"/>
  <c r="BR20" i="1" s="1"/>
  <c r="BQ20" i="1" a="1"/>
  <c r="BQ20" i="1" s="1"/>
  <c r="BP20" i="1" a="1"/>
  <c r="BP20" i="1" s="1"/>
  <c r="BO20" i="1" a="1"/>
  <c r="BO20" i="1" s="1"/>
  <c r="BN20" i="1" a="1"/>
  <c r="BN20" i="1" s="1"/>
  <c r="BM20" i="1" a="1"/>
  <c r="BM20" i="1" s="1"/>
  <c r="BL20" i="1" a="1"/>
  <c r="BL20" i="1" s="1"/>
  <c r="BK20" i="1" a="1"/>
  <c r="BK20" i="1" s="1"/>
  <c r="BJ20" i="1" a="1"/>
  <c r="BJ20" i="1" s="1"/>
  <c r="BI20" i="1" a="1"/>
  <c r="BI20" i="1" s="1"/>
  <c r="BH20" i="1" a="1"/>
  <c r="BH20" i="1" s="1"/>
  <c r="BG20" i="1" a="1"/>
  <c r="BG20" i="1" s="1"/>
  <c r="BF20" i="1" a="1"/>
  <c r="BF20" i="1" s="1"/>
  <c r="BE20" i="1" a="1"/>
  <c r="BE20" i="1" s="1"/>
  <c r="BD20" i="1" a="1"/>
  <c r="BD20" i="1" s="1"/>
  <c r="BC20" i="1" a="1"/>
  <c r="BC20" i="1" s="1"/>
  <c r="BB20" i="1" a="1"/>
  <c r="BB20" i="1" s="1"/>
  <c r="BA20" i="1" a="1"/>
  <c r="BA20" i="1" s="1"/>
  <c r="AZ20" i="1" a="1"/>
  <c r="AZ20" i="1" s="1"/>
  <c r="AY20" i="1" a="1"/>
  <c r="AY20" i="1" s="1"/>
  <c r="AX20" i="1" a="1"/>
  <c r="AX20" i="1" s="1"/>
  <c r="AW20" i="1" a="1"/>
  <c r="AW20" i="1" s="1"/>
  <c r="AV20" i="1" a="1"/>
  <c r="AV20" i="1" s="1"/>
  <c r="AU20" i="1" a="1"/>
  <c r="AU20" i="1" s="1"/>
  <c r="AT20" i="1" a="1"/>
  <c r="AT20" i="1" s="1"/>
  <c r="AS20" i="1" a="1"/>
  <c r="AS20" i="1" s="1"/>
  <c r="CF19" i="1" a="1"/>
  <c r="CF19" i="1" s="1"/>
  <c r="CE19" i="1" a="1"/>
  <c r="CE19" i="1" s="1"/>
  <c r="CD19" i="1" a="1"/>
  <c r="CD19" i="1" s="1"/>
  <c r="CC19" i="1" a="1"/>
  <c r="CC19" i="1" s="1"/>
  <c r="CB19" i="1" a="1"/>
  <c r="CB19" i="1" s="1"/>
  <c r="CA19" i="1" a="1"/>
  <c r="CA19" i="1" s="1"/>
  <c r="BZ19" i="1" a="1"/>
  <c r="BZ19" i="1" s="1"/>
  <c r="BY19" i="1" a="1"/>
  <c r="BY19" i="1" s="1"/>
  <c r="BX19" i="1" a="1"/>
  <c r="BX19" i="1" s="1"/>
  <c r="BW19" i="1" a="1"/>
  <c r="BW19" i="1" s="1"/>
  <c r="BV19" i="1" a="1"/>
  <c r="BV19" i="1" s="1"/>
  <c r="BU19" i="1" a="1"/>
  <c r="BU19" i="1" s="1"/>
  <c r="BT19" i="1" a="1"/>
  <c r="BT19" i="1" s="1"/>
  <c r="BS19" i="1" a="1"/>
  <c r="BS19" i="1" s="1"/>
  <c r="BR19" i="1" a="1"/>
  <c r="BR19" i="1" s="1"/>
  <c r="BQ19" i="1" a="1"/>
  <c r="BQ19" i="1" s="1"/>
  <c r="BP19" i="1" a="1"/>
  <c r="BP19" i="1" s="1"/>
  <c r="BO19" i="1" a="1"/>
  <c r="BO19" i="1" s="1"/>
  <c r="BN19" i="1" a="1"/>
  <c r="BN19" i="1" s="1"/>
  <c r="BM19" i="1" a="1"/>
  <c r="BM19" i="1" s="1"/>
  <c r="BL19" i="1" a="1"/>
  <c r="BL19" i="1" s="1"/>
  <c r="BK19" i="1" a="1"/>
  <c r="BK19" i="1" s="1"/>
  <c r="BJ19" i="1" a="1"/>
  <c r="BJ19" i="1" s="1"/>
  <c r="BI19" i="1" a="1"/>
  <c r="BI19" i="1" s="1"/>
  <c r="BH19" i="1" a="1"/>
  <c r="BH19" i="1" s="1"/>
  <c r="BG19" i="1" a="1"/>
  <c r="BG19" i="1" s="1"/>
  <c r="BF19" i="1" a="1"/>
  <c r="BF19" i="1" s="1"/>
  <c r="BE19" i="1" a="1"/>
  <c r="BE19" i="1" s="1"/>
  <c r="BD19" i="1" a="1"/>
  <c r="BD19" i="1" s="1"/>
  <c r="BC19" i="1" a="1"/>
  <c r="BC19" i="1" s="1"/>
  <c r="BB19" i="1" a="1"/>
  <c r="BB19" i="1" s="1"/>
  <c r="BA19" i="1" a="1"/>
  <c r="BA19" i="1" s="1"/>
  <c r="AZ19" i="1" a="1"/>
  <c r="AZ19" i="1" s="1"/>
  <c r="AY19" i="1" a="1"/>
  <c r="AY19" i="1" s="1"/>
  <c r="AX19" i="1" a="1"/>
  <c r="AX19" i="1" s="1"/>
  <c r="AW19" i="1" a="1"/>
  <c r="AW19" i="1" s="1"/>
  <c r="AV19" i="1" a="1"/>
  <c r="AV19" i="1" s="1"/>
  <c r="AU19" i="1" a="1"/>
  <c r="AU19" i="1" s="1"/>
  <c r="AT19" i="1" a="1"/>
  <c r="AT19" i="1" s="1"/>
  <c r="AS19" i="1" a="1"/>
  <c r="AS19" i="1" s="1"/>
  <c r="CF17" i="1" a="1"/>
  <c r="CF17" i="1" s="1"/>
  <c r="CE17" i="1" a="1"/>
  <c r="CE17" i="1" s="1"/>
  <c r="CD17" i="1" a="1"/>
  <c r="CD17" i="1" s="1"/>
  <c r="CC17" i="1" a="1"/>
  <c r="CC17" i="1" s="1"/>
  <c r="CB17" i="1" a="1"/>
  <c r="CB17" i="1" s="1"/>
  <c r="CA17" i="1" a="1"/>
  <c r="CA17" i="1" s="1"/>
  <c r="BZ17" i="1" a="1"/>
  <c r="BZ17" i="1" s="1"/>
  <c r="BY17" i="1" a="1"/>
  <c r="BY17" i="1" s="1"/>
  <c r="BX17" i="1" a="1"/>
  <c r="BX17" i="1" s="1"/>
  <c r="BW17" i="1" a="1"/>
  <c r="BW17" i="1" s="1"/>
  <c r="BV17" i="1" a="1"/>
  <c r="BV17" i="1" s="1"/>
  <c r="BU17" i="1" a="1"/>
  <c r="BU17" i="1" s="1"/>
  <c r="BT17" i="1" a="1"/>
  <c r="BT17" i="1" s="1"/>
  <c r="BS17" i="1" a="1"/>
  <c r="BS17" i="1" s="1"/>
  <c r="BR17" i="1" a="1"/>
  <c r="BR17" i="1" s="1"/>
  <c r="BQ17" i="1" a="1"/>
  <c r="BQ17" i="1" s="1"/>
  <c r="BP17" i="1" a="1"/>
  <c r="BP17" i="1" s="1"/>
  <c r="BO17" i="1" a="1"/>
  <c r="BO17" i="1" s="1"/>
  <c r="BN17" i="1" a="1"/>
  <c r="BN17" i="1" s="1"/>
  <c r="BM17" i="1" a="1"/>
  <c r="BM17" i="1" s="1"/>
  <c r="BL17" i="1" a="1"/>
  <c r="BL17" i="1" s="1"/>
  <c r="BK17" i="1" a="1"/>
  <c r="BK17" i="1" s="1"/>
  <c r="BJ17" i="1" a="1"/>
  <c r="BJ17" i="1" s="1"/>
  <c r="BI17" i="1" a="1"/>
  <c r="BI17" i="1" s="1"/>
  <c r="BH17" i="1" a="1"/>
  <c r="BH17" i="1" s="1"/>
  <c r="BG17" i="1" a="1"/>
  <c r="BG17" i="1" s="1"/>
  <c r="BF17" i="1" a="1"/>
  <c r="BF17" i="1" s="1"/>
  <c r="BE17" i="1" a="1"/>
  <c r="BE17" i="1" s="1"/>
  <c r="BD17" i="1" a="1"/>
  <c r="BD17" i="1" s="1"/>
  <c r="BC17" i="1" a="1"/>
  <c r="BC17" i="1" s="1"/>
  <c r="BB17" i="1" a="1"/>
  <c r="BB17" i="1" s="1"/>
  <c r="BA17" i="1" a="1"/>
  <c r="BA17" i="1" s="1"/>
  <c r="AZ17" i="1" a="1"/>
  <c r="AZ17" i="1" s="1"/>
  <c r="AY17" i="1" a="1"/>
  <c r="AY17" i="1" s="1"/>
  <c r="AX17" i="1" a="1"/>
  <c r="AX17" i="1" s="1"/>
  <c r="AW17" i="1" a="1"/>
  <c r="AW17" i="1" s="1"/>
  <c r="AV17" i="1" a="1"/>
  <c r="AV17" i="1" s="1"/>
  <c r="AU17" i="1" a="1"/>
  <c r="AU17" i="1" s="1"/>
  <c r="AT17" i="1" a="1"/>
  <c r="AT17" i="1" s="1"/>
  <c r="AS17" i="1" a="1"/>
  <c r="AS17" i="1" s="1"/>
  <c r="CF16" i="1" a="1"/>
  <c r="CF16" i="1" s="1"/>
  <c r="CE16" i="1" a="1"/>
  <c r="CE16" i="1" s="1"/>
  <c r="CD16" i="1" a="1"/>
  <c r="CD16" i="1" s="1"/>
  <c r="CC16" i="1" a="1"/>
  <c r="CC16" i="1" s="1"/>
  <c r="CB16" i="1" a="1"/>
  <c r="CB16" i="1" s="1"/>
  <c r="CA16" i="1" a="1"/>
  <c r="CA16" i="1" s="1"/>
  <c r="BZ16" i="1" a="1"/>
  <c r="BZ16" i="1" s="1"/>
  <c r="BY16" i="1" a="1"/>
  <c r="BY16" i="1" s="1"/>
  <c r="BX16" i="1" a="1"/>
  <c r="BX16" i="1" s="1"/>
  <c r="BW16" i="1" a="1"/>
  <c r="BW16" i="1" s="1"/>
  <c r="BV16" i="1" a="1"/>
  <c r="BV16" i="1" s="1"/>
  <c r="BU16" i="1" a="1"/>
  <c r="BU16" i="1" s="1"/>
  <c r="BT16" i="1" a="1"/>
  <c r="BT16" i="1" s="1"/>
  <c r="BS16" i="1" a="1"/>
  <c r="BS16" i="1" s="1"/>
  <c r="BR16" i="1" a="1"/>
  <c r="BR16" i="1" s="1"/>
  <c r="BQ16" i="1" a="1"/>
  <c r="BQ16" i="1" s="1"/>
  <c r="BP16" i="1" a="1"/>
  <c r="BP16" i="1" s="1"/>
  <c r="BO16" i="1" a="1"/>
  <c r="BO16" i="1" s="1"/>
  <c r="BN16" i="1" a="1"/>
  <c r="BN16" i="1" s="1"/>
  <c r="BM16" i="1" a="1"/>
  <c r="BM16" i="1" s="1"/>
  <c r="BL16" i="1" a="1"/>
  <c r="BL16" i="1" s="1"/>
  <c r="BK16" i="1" a="1"/>
  <c r="BK16" i="1" s="1"/>
  <c r="BJ16" i="1" a="1"/>
  <c r="BJ16" i="1" s="1"/>
  <c r="BI16" i="1" a="1"/>
  <c r="BI16" i="1" s="1"/>
  <c r="BH16" i="1" a="1"/>
  <c r="BH16" i="1" s="1"/>
  <c r="BG16" i="1" a="1"/>
  <c r="BG16" i="1" s="1"/>
  <c r="BF16" i="1" a="1"/>
  <c r="BF16" i="1" s="1"/>
  <c r="BE16" i="1" a="1"/>
  <c r="BE16" i="1" s="1"/>
  <c r="BD16" i="1" a="1"/>
  <c r="BD16" i="1" s="1"/>
  <c r="BC16" i="1" a="1"/>
  <c r="BC16" i="1" s="1"/>
  <c r="BB16" i="1" a="1"/>
  <c r="BB16" i="1" s="1"/>
  <c r="BA16" i="1" a="1"/>
  <c r="BA16" i="1" s="1"/>
  <c r="AZ16" i="1" a="1"/>
  <c r="AZ16" i="1" s="1"/>
  <c r="AY16" i="1" a="1"/>
  <c r="AY16" i="1" s="1"/>
  <c r="AX16" i="1" a="1"/>
  <c r="AX16" i="1" s="1"/>
  <c r="AW16" i="1" a="1"/>
  <c r="AW16" i="1" s="1"/>
  <c r="AV16" i="1" a="1"/>
  <c r="AV16" i="1" s="1"/>
  <c r="AU16" i="1" a="1"/>
  <c r="AU16" i="1" s="1"/>
  <c r="AT16" i="1" a="1"/>
  <c r="AT16" i="1" s="1"/>
  <c r="AS16" i="1" a="1"/>
  <c r="AS16" i="1" s="1"/>
  <c r="CF15" i="1" a="1"/>
  <c r="CF15" i="1" s="1"/>
  <c r="CE15" i="1" a="1"/>
  <c r="CE15" i="1" s="1"/>
  <c r="CD15" i="1" a="1"/>
  <c r="CD15" i="1" s="1"/>
  <c r="CC15" i="1" a="1"/>
  <c r="CC15" i="1" s="1"/>
  <c r="CB15" i="1" a="1"/>
  <c r="CB15" i="1" s="1"/>
  <c r="CA15" i="1" a="1"/>
  <c r="CA15" i="1" s="1"/>
  <c r="BZ15" i="1" a="1"/>
  <c r="BZ15" i="1" s="1"/>
  <c r="BY15" i="1" a="1"/>
  <c r="BY15" i="1" s="1"/>
  <c r="BX15" i="1" a="1"/>
  <c r="BX15" i="1" s="1"/>
  <c r="BW15" i="1" a="1"/>
  <c r="BW15" i="1" s="1"/>
  <c r="BV15" i="1" a="1"/>
  <c r="BV15" i="1" s="1"/>
  <c r="BU15" i="1" a="1"/>
  <c r="BU15" i="1" s="1"/>
  <c r="BT15" i="1" a="1"/>
  <c r="BT15" i="1" s="1"/>
  <c r="BS15" i="1" a="1"/>
  <c r="BS15" i="1" s="1"/>
  <c r="BR15" i="1" a="1"/>
  <c r="BR15" i="1" s="1"/>
  <c r="BQ15" i="1" a="1"/>
  <c r="BQ15" i="1" s="1"/>
  <c r="BP15" i="1" a="1"/>
  <c r="BP15" i="1" s="1"/>
  <c r="BO15" i="1" a="1"/>
  <c r="BO15" i="1" s="1"/>
  <c r="BN15" i="1" a="1"/>
  <c r="BN15" i="1" s="1"/>
  <c r="BM15" i="1" a="1"/>
  <c r="BM15" i="1" s="1"/>
  <c r="BL15" i="1" a="1"/>
  <c r="BL15" i="1" s="1"/>
  <c r="BK15" i="1" a="1"/>
  <c r="BK15" i="1" s="1"/>
  <c r="BJ15" i="1" a="1"/>
  <c r="BJ15" i="1" s="1"/>
  <c r="BI15" i="1" a="1"/>
  <c r="BI15" i="1" s="1"/>
  <c r="BH15" i="1" a="1"/>
  <c r="BH15" i="1" s="1"/>
  <c r="BG15" i="1" a="1"/>
  <c r="BG15" i="1" s="1"/>
  <c r="BF15" i="1" a="1"/>
  <c r="BF15" i="1" s="1"/>
  <c r="BE15" i="1" a="1"/>
  <c r="BE15" i="1" s="1"/>
  <c r="BD15" i="1" a="1"/>
  <c r="BD15" i="1" s="1"/>
  <c r="BC15" i="1" a="1"/>
  <c r="BC15" i="1" s="1"/>
  <c r="BB15" i="1" a="1"/>
  <c r="BB15" i="1" s="1"/>
  <c r="BA15" i="1" a="1"/>
  <c r="BA15" i="1" s="1"/>
  <c r="AZ15" i="1" a="1"/>
  <c r="AZ15" i="1" s="1"/>
  <c r="AY15" i="1" a="1"/>
  <c r="AY15" i="1" s="1"/>
  <c r="AX15" i="1" a="1"/>
  <c r="AX15" i="1" s="1"/>
  <c r="AW15" i="1" a="1"/>
  <c r="AW15" i="1" s="1"/>
  <c r="AV15" i="1" a="1"/>
  <c r="AV15" i="1" s="1"/>
  <c r="AU15" i="1" a="1"/>
  <c r="AU15" i="1" s="1"/>
  <c r="AT15" i="1" a="1"/>
  <c r="AT15" i="1" s="1"/>
  <c r="AS15" i="1" a="1"/>
  <c r="AS15" i="1" s="1"/>
  <c r="CF13" i="1" a="1"/>
  <c r="CF13" i="1" s="1"/>
  <c r="CE13" i="1" a="1"/>
  <c r="CE13" i="1" s="1"/>
  <c r="CD13" i="1" a="1"/>
  <c r="CD13" i="1" s="1"/>
  <c r="CC13" i="1" a="1"/>
  <c r="CC13" i="1" s="1"/>
  <c r="CB13" i="1" a="1"/>
  <c r="CB13" i="1" s="1"/>
  <c r="CA13" i="1" a="1"/>
  <c r="CA13" i="1" s="1"/>
  <c r="BZ13" i="1" a="1"/>
  <c r="BZ13" i="1" s="1"/>
  <c r="BY13" i="1" a="1"/>
  <c r="BY13" i="1" s="1"/>
  <c r="BX13" i="1" a="1"/>
  <c r="BX13" i="1" s="1"/>
  <c r="BW13" i="1" a="1"/>
  <c r="BW13" i="1" s="1"/>
  <c r="BV13" i="1" a="1"/>
  <c r="BV13" i="1" s="1"/>
  <c r="BU13" i="1" a="1"/>
  <c r="BU13" i="1" s="1"/>
  <c r="BT13" i="1" a="1"/>
  <c r="BT13" i="1" s="1"/>
  <c r="BS13" i="1" a="1"/>
  <c r="BS13" i="1" s="1"/>
  <c r="BR13" i="1" a="1"/>
  <c r="BR13" i="1" s="1"/>
  <c r="BQ13" i="1" a="1"/>
  <c r="BQ13" i="1" s="1"/>
  <c r="BP13" i="1" a="1"/>
  <c r="BP13" i="1" s="1"/>
  <c r="BO13" i="1" a="1"/>
  <c r="BO13" i="1" s="1"/>
  <c r="BN13" i="1" a="1"/>
  <c r="BN13" i="1" s="1"/>
  <c r="BM13" i="1" a="1"/>
  <c r="BM13" i="1" s="1"/>
  <c r="BL13" i="1" a="1"/>
  <c r="BL13" i="1" s="1"/>
  <c r="BK13" i="1" a="1"/>
  <c r="BK13" i="1" s="1"/>
  <c r="BJ13" i="1" a="1"/>
  <c r="BJ13" i="1" s="1"/>
  <c r="BI13" i="1" a="1"/>
  <c r="BI13" i="1" s="1"/>
  <c r="BH13" i="1" a="1"/>
  <c r="BH13" i="1" s="1"/>
  <c r="BG13" i="1" a="1"/>
  <c r="BG13" i="1" s="1"/>
  <c r="BF13" i="1" a="1"/>
  <c r="BF13" i="1" s="1"/>
  <c r="BE13" i="1" a="1"/>
  <c r="BE13" i="1" s="1"/>
  <c r="BD13" i="1" a="1"/>
  <c r="BD13" i="1" s="1"/>
  <c r="BC13" i="1" a="1"/>
  <c r="BC13" i="1" s="1"/>
  <c r="BB13" i="1" a="1"/>
  <c r="BB13" i="1" s="1"/>
  <c r="BA13" i="1" a="1"/>
  <c r="BA13" i="1" s="1"/>
  <c r="AZ13" i="1" a="1"/>
  <c r="AZ13" i="1" s="1"/>
  <c r="AY13" i="1" a="1"/>
  <c r="AY13" i="1" s="1"/>
  <c r="AX13" i="1" a="1"/>
  <c r="AX13" i="1" s="1"/>
  <c r="AW13" i="1" a="1"/>
  <c r="AW13" i="1" s="1"/>
  <c r="AV13" i="1" a="1"/>
  <c r="AV13" i="1" s="1"/>
  <c r="AU13" i="1" a="1"/>
  <c r="AU13" i="1" s="1"/>
  <c r="AT13" i="1" a="1"/>
  <c r="AT13" i="1" s="1"/>
  <c r="AS13" i="1" a="1"/>
  <c r="AS13" i="1" s="1"/>
  <c r="CF12" i="1" a="1"/>
  <c r="CF12" i="1" s="1"/>
  <c r="CE12" i="1" a="1"/>
  <c r="CE12" i="1" s="1"/>
  <c r="CD12" i="1" a="1"/>
  <c r="CD12" i="1" s="1"/>
  <c r="CC12" i="1" a="1"/>
  <c r="CC12" i="1" s="1"/>
  <c r="CB12" i="1" a="1"/>
  <c r="CB12" i="1" s="1"/>
  <c r="CA12" i="1" a="1"/>
  <c r="CA12" i="1" s="1"/>
  <c r="BZ12" i="1" a="1"/>
  <c r="BZ12" i="1" s="1"/>
  <c r="BY12" i="1" a="1"/>
  <c r="BY12" i="1" s="1"/>
  <c r="BX12" i="1" a="1"/>
  <c r="BX12" i="1" s="1"/>
  <c r="BW12" i="1" a="1"/>
  <c r="BW12" i="1" s="1"/>
  <c r="BV12" i="1" a="1"/>
  <c r="BV12" i="1" s="1"/>
  <c r="BU12" i="1" a="1"/>
  <c r="BU12" i="1" s="1"/>
  <c r="BT12" i="1" a="1"/>
  <c r="BT12" i="1" s="1"/>
  <c r="BS12" i="1" a="1"/>
  <c r="BS12" i="1" s="1"/>
  <c r="BR12" i="1" a="1"/>
  <c r="BR12" i="1" s="1"/>
  <c r="BQ12" i="1" a="1"/>
  <c r="BQ12" i="1" s="1"/>
  <c r="BP12" i="1" a="1"/>
  <c r="BP12" i="1" s="1"/>
  <c r="BO12" i="1" a="1"/>
  <c r="BO12" i="1" s="1"/>
  <c r="BN12" i="1" a="1"/>
  <c r="BN12" i="1" s="1"/>
  <c r="BM12" i="1" a="1"/>
  <c r="BM12" i="1" s="1"/>
  <c r="BL12" i="1" a="1"/>
  <c r="BL12" i="1" s="1"/>
  <c r="BK12" i="1" a="1"/>
  <c r="BK12" i="1" s="1"/>
  <c r="BJ12" i="1" a="1"/>
  <c r="BJ12" i="1" s="1"/>
  <c r="BI12" i="1" a="1"/>
  <c r="BI12" i="1" s="1"/>
  <c r="BH12" i="1" a="1"/>
  <c r="BH12" i="1" s="1"/>
  <c r="BG12" i="1" a="1"/>
  <c r="BG12" i="1" s="1"/>
  <c r="BF12" i="1" a="1"/>
  <c r="BF12" i="1" s="1"/>
  <c r="BE12" i="1" a="1"/>
  <c r="BE12" i="1" s="1"/>
  <c r="BD12" i="1" a="1"/>
  <c r="BD12" i="1" s="1"/>
  <c r="BC12" i="1" a="1"/>
  <c r="BC12" i="1" s="1"/>
  <c r="BB12" i="1" a="1"/>
  <c r="BB12" i="1" s="1"/>
  <c r="BA12" i="1" a="1"/>
  <c r="BA12" i="1" s="1"/>
  <c r="AZ12" i="1" a="1"/>
  <c r="AZ12" i="1" s="1"/>
  <c r="AY12" i="1" a="1"/>
  <c r="AY12" i="1" s="1"/>
  <c r="AX12" i="1" a="1"/>
  <c r="AX12" i="1" s="1"/>
  <c r="AW12" i="1" a="1"/>
  <c r="AW12" i="1" s="1"/>
  <c r="AV12" i="1" a="1"/>
  <c r="AV12" i="1" s="1"/>
  <c r="AU12" i="1" a="1"/>
  <c r="AU12" i="1" s="1"/>
  <c r="AT12" i="1" a="1"/>
  <c r="AT12" i="1" s="1"/>
  <c r="AS12" i="1" a="1"/>
  <c r="AS12" i="1" s="1"/>
  <c r="CF11" i="1" a="1"/>
  <c r="CF11" i="1" s="1"/>
  <c r="CE11" i="1" a="1"/>
  <c r="CE11" i="1" s="1"/>
  <c r="CD11" i="1" a="1"/>
  <c r="CD11" i="1" s="1"/>
  <c r="CC11" i="1" a="1"/>
  <c r="CC11" i="1" s="1"/>
  <c r="CB11" i="1" a="1"/>
  <c r="CB11" i="1" s="1"/>
  <c r="CA11" i="1" a="1"/>
  <c r="CA11" i="1" s="1"/>
  <c r="BZ11" i="1" a="1"/>
  <c r="BZ11" i="1" s="1"/>
  <c r="BY11" i="1" a="1"/>
  <c r="BY11" i="1" s="1"/>
  <c r="BX11" i="1" a="1"/>
  <c r="BX11" i="1" s="1"/>
  <c r="BW11" i="1" a="1"/>
  <c r="BW11" i="1" s="1"/>
  <c r="BV11" i="1" a="1"/>
  <c r="BV11" i="1" s="1"/>
  <c r="BU11" i="1" a="1"/>
  <c r="BU11" i="1" s="1"/>
  <c r="BT11" i="1" a="1"/>
  <c r="BT11" i="1" s="1"/>
  <c r="BS11" i="1" a="1"/>
  <c r="BS11" i="1" s="1"/>
  <c r="BR11" i="1" a="1"/>
  <c r="BR11" i="1" s="1"/>
  <c r="BQ11" i="1" a="1"/>
  <c r="BQ11" i="1" s="1"/>
  <c r="BP11" i="1" a="1"/>
  <c r="BP11" i="1" s="1"/>
  <c r="BO11" i="1" a="1"/>
  <c r="BO11" i="1" s="1"/>
  <c r="BN11" i="1" a="1"/>
  <c r="BN11" i="1" s="1"/>
  <c r="BM11" i="1" a="1"/>
  <c r="BM11" i="1" s="1"/>
  <c r="BL11" i="1" a="1"/>
  <c r="BL11" i="1" s="1"/>
  <c r="BK11" i="1" a="1"/>
  <c r="BK11" i="1" s="1"/>
  <c r="BJ11" i="1" a="1"/>
  <c r="BJ11" i="1" s="1"/>
  <c r="BI11" i="1" a="1"/>
  <c r="BI11" i="1" s="1"/>
  <c r="BH11" i="1" a="1"/>
  <c r="BH11" i="1" s="1"/>
  <c r="BG11" i="1" a="1"/>
  <c r="BG11" i="1" s="1"/>
  <c r="BF11" i="1" a="1"/>
  <c r="BF11" i="1" s="1"/>
  <c r="BE11" i="1" a="1"/>
  <c r="BE11" i="1" s="1"/>
  <c r="BD11" i="1" a="1"/>
  <c r="BD11" i="1" s="1"/>
  <c r="BC11" i="1" a="1"/>
  <c r="BC11" i="1" s="1"/>
  <c r="BB11" i="1" a="1"/>
  <c r="BB11" i="1" s="1"/>
  <c r="BA11" i="1" a="1"/>
  <c r="BA11" i="1" s="1"/>
  <c r="AZ11" i="1" a="1"/>
  <c r="AZ11" i="1" s="1"/>
  <c r="AY11" i="1" a="1"/>
  <c r="AY11" i="1" s="1"/>
  <c r="AX11" i="1" a="1"/>
  <c r="AX11" i="1" s="1"/>
  <c r="AW11" i="1" a="1"/>
  <c r="AW11" i="1" s="1"/>
  <c r="AV11" i="1" a="1"/>
  <c r="AV11" i="1" s="1"/>
  <c r="AU11" i="1" a="1"/>
  <c r="AU11" i="1" s="1"/>
  <c r="AT11" i="1" a="1"/>
  <c r="AT11" i="1" s="1"/>
  <c r="AS11" i="1" a="1"/>
  <c r="AS11" i="1" s="1"/>
  <c r="CF9" i="1" a="1"/>
  <c r="CF9" i="1" s="1"/>
  <c r="CE9" i="1" a="1"/>
  <c r="CE9" i="1" s="1"/>
  <c r="CD9" i="1" a="1"/>
  <c r="CD9" i="1" s="1"/>
  <c r="CC9" i="1" a="1"/>
  <c r="CC9" i="1" s="1"/>
  <c r="CB9" i="1" a="1"/>
  <c r="CB9" i="1" s="1"/>
  <c r="CA9" i="1" a="1"/>
  <c r="CA9" i="1" s="1"/>
  <c r="BZ9" i="1" a="1"/>
  <c r="BZ9" i="1" s="1"/>
  <c r="BY9" i="1" a="1"/>
  <c r="BY9" i="1" s="1"/>
  <c r="BX9" i="1" a="1"/>
  <c r="BX9" i="1" s="1"/>
  <c r="BW9" i="1" a="1"/>
  <c r="BW9" i="1" s="1"/>
  <c r="BV9" i="1" a="1"/>
  <c r="BV9" i="1" s="1"/>
  <c r="BU9" i="1" a="1"/>
  <c r="BU9" i="1" s="1"/>
  <c r="BT9" i="1" a="1"/>
  <c r="BT9" i="1" s="1"/>
  <c r="BS9" i="1" a="1"/>
  <c r="BS9" i="1" s="1"/>
  <c r="BR9" i="1" a="1"/>
  <c r="BR9" i="1" s="1"/>
  <c r="BQ9" i="1" a="1"/>
  <c r="BQ9" i="1" s="1"/>
  <c r="BP9" i="1" a="1"/>
  <c r="BP9" i="1" s="1"/>
  <c r="BO9" i="1" a="1"/>
  <c r="BO9" i="1" s="1"/>
  <c r="BN9" i="1" a="1"/>
  <c r="BN9" i="1" s="1"/>
  <c r="BM9" i="1" a="1"/>
  <c r="BM9" i="1" s="1"/>
  <c r="BL9" i="1" a="1"/>
  <c r="BL9" i="1" s="1"/>
  <c r="BK9" i="1" a="1"/>
  <c r="BK9" i="1" s="1"/>
  <c r="BJ9" i="1" a="1"/>
  <c r="BJ9" i="1" s="1"/>
  <c r="BI9" i="1" a="1"/>
  <c r="BI9" i="1" s="1"/>
  <c r="BH9" i="1" a="1"/>
  <c r="BH9" i="1" s="1"/>
  <c r="BG9" i="1" a="1"/>
  <c r="BG9" i="1" s="1"/>
  <c r="BF9" i="1" a="1"/>
  <c r="BF9" i="1" s="1"/>
  <c r="BE9" i="1" a="1"/>
  <c r="BE9" i="1" s="1"/>
  <c r="BD9" i="1" a="1"/>
  <c r="BD9" i="1" s="1"/>
  <c r="BC9" i="1" a="1"/>
  <c r="BC9" i="1" s="1"/>
  <c r="BB9" i="1" a="1"/>
  <c r="BB9" i="1" s="1"/>
  <c r="BA9" i="1" a="1"/>
  <c r="BA9" i="1" s="1"/>
  <c r="AZ9" i="1" a="1"/>
  <c r="AZ9" i="1" s="1"/>
  <c r="AY9" i="1" a="1"/>
  <c r="AY9" i="1" s="1"/>
  <c r="AX9" i="1" a="1"/>
  <c r="AX9" i="1" s="1"/>
  <c r="AW9" i="1" a="1"/>
  <c r="AW9" i="1" s="1"/>
  <c r="AV9" i="1" a="1"/>
  <c r="AV9" i="1" s="1"/>
  <c r="AU9" i="1" a="1"/>
  <c r="AU9" i="1" s="1"/>
  <c r="AT9" i="1" a="1"/>
  <c r="AT9" i="1" s="1"/>
  <c r="AS9" i="1" a="1"/>
  <c r="AS9" i="1" s="1"/>
  <c r="CF8" i="1" a="1"/>
  <c r="CF8" i="1" s="1"/>
  <c r="CE8" i="1" a="1"/>
  <c r="CE8" i="1" s="1"/>
  <c r="CD8" i="1" a="1"/>
  <c r="CD8" i="1" s="1"/>
  <c r="CC8" i="1" a="1"/>
  <c r="CC8" i="1" s="1"/>
  <c r="CB8" i="1" a="1"/>
  <c r="CB8" i="1" s="1"/>
  <c r="CA8" i="1" a="1"/>
  <c r="CA8" i="1" s="1"/>
  <c r="BZ8" i="1" a="1"/>
  <c r="BZ8" i="1" s="1"/>
  <c r="BY8" i="1" a="1"/>
  <c r="BY8" i="1" s="1"/>
  <c r="BX8" i="1" a="1"/>
  <c r="BX8" i="1" s="1"/>
  <c r="BW8" i="1" a="1"/>
  <c r="BW8" i="1" s="1"/>
  <c r="BV8" i="1" a="1"/>
  <c r="BV8" i="1" s="1"/>
  <c r="BU8" i="1" a="1"/>
  <c r="BU8" i="1" s="1"/>
  <c r="BT8" i="1" a="1"/>
  <c r="BT8" i="1" s="1"/>
  <c r="BS8" i="1" a="1"/>
  <c r="BS8" i="1" s="1"/>
  <c r="BR8" i="1" a="1"/>
  <c r="BR8" i="1" s="1"/>
  <c r="BQ8" i="1" a="1"/>
  <c r="BQ8" i="1" s="1"/>
  <c r="BP8" i="1" a="1"/>
  <c r="BP8" i="1" s="1"/>
  <c r="BO8" i="1" a="1"/>
  <c r="BO8" i="1" s="1"/>
  <c r="BN8" i="1" a="1"/>
  <c r="BN8" i="1" s="1"/>
  <c r="BM8" i="1" a="1"/>
  <c r="BM8" i="1" s="1"/>
  <c r="BL8" i="1" a="1"/>
  <c r="BL8" i="1" s="1"/>
  <c r="BK8" i="1" a="1"/>
  <c r="BK8" i="1" s="1"/>
  <c r="BJ8" i="1" a="1"/>
  <c r="BJ8" i="1" s="1"/>
  <c r="BI8" i="1" a="1"/>
  <c r="BI8" i="1" s="1"/>
  <c r="BH8" i="1" a="1"/>
  <c r="BH8" i="1" s="1"/>
  <c r="BG8" i="1" a="1"/>
  <c r="BG8" i="1" s="1"/>
  <c r="BF8" i="1" a="1"/>
  <c r="BF8" i="1" s="1"/>
  <c r="BE8" i="1" a="1"/>
  <c r="BE8" i="1" s="1"/>
  <c r="BD8" i="1" a="1"/>
  <c r="BD8" i="1" s="1"/>
  <c r="BC8" i="1" a="1"/>
  <c r="BC8" i="1" s="1"/>
  <c r="BB8" i="1" a="1"/>
  <c r="BB8" i="1" s="1"/>
  <c r="BA8" i="1" a="1"/>
  <c r="BA8" i="1" s="1"/>
  <c r="AZ8" i="1" a="1"/>
  <c r="AZ8" i="1" s="1"/>
  <c r="AY8" i="1" a="1"/>
  <c r="AY8" i="1" s="1"/>
  <c r="AX8" i="1" a="1"/>
  <c r="AX8" i="1" s="1"/>
  <c r="AW8" i="1" a="1"/>
  <c r="AW8" i="1" s="1"/>
  <c r="AV8" i="1" a="1"/>
  <c r="AV8" i="1" s="1"/>
  <c r="AU8" i="1" a="1"/>
  <c r="AU8" i="1" s="1"/>
  <c r="AT8" i="1" a="1"/>
  <c r="AT8" i="1" s="1"/>
  <c r="AS8" i="1" a="1"/>
  <c r="AS8" i="1" s="1"/>
  <c r="CF7" i="1" a="1"/>
  <c r="CF7" i="1" s="1"/>
  <c r="CE7" i="1" a="1"/>
  <c r="CE7" i="1" s="1"/>
  <c r="CD7" i="1" a="1"/>
  <c r="CD7" i="1" s="1"/>
  <c r="CC7" i="1" a="1"/>
  <c r="CC7" i="1" s="1"/>
  <c r="CB7" i="1" a="1"/>
  <c r="CB7" i="1" s="1"/>
  <c r="CA7" i="1" a="1"/>
  <c r="CA7" i="1" s="1"/>
  <c r="BZ7" i="1" a="1"/>
  <c r="BZ7" i="1" s="1"/>
  <c r="BY7" i="1" a="1"/>
  <c r="BY7" i="1" s="1"/>
  <c r="BX7" i="1" a="1"/>
  <c r="BX7" i="1" s="1"/>
  <c r="BW7" i="1" a="1"/>
  <c r="BW7" i="1" s="1"/>
  <c r="BV7" i="1" a="1"/>
  <c r="BV7" i="1" s="1"/>
  <c r="BU7" i="1" a="1"/>
  <c r="BU7" i="1" s="1"/>
  <c r="BT7" i="1" a="1"/>
  <c r="BT7" i="1" s="1"/>
  <c r="BS7" i="1" a="1"/>
  <c r="BS7" i="1" s="1"/>
  <c r="BR7" i="1" a="1"/>
  <c r="BR7" i="1" s="1"/>
  <c r="BQ7" i="1" a="1"/>
  <c r="BQ7" i="1" s="1"/>
  <c r="BP7" i="1" a="1"/>
  <c r="BP7" i="1" s="1"/>
  <c r="BO7" i="1" a="1"/>
  <c r="BO7" i="1" s="1"/>
  <c r="BN7" i="1" a="1"/>
  <c r="BN7" i="1" s="1"/>
  <c r="BM7" i="1" a="1"/>
  <c r="BM7" i="1" s="1"/>
  <c r="BL7" i="1" a="1"/>
  <c r="BL7" i="1" s="1"/>
  <c r="BK7" i="1" a="1"/>
  <c r="BK7" i="1" s="1"/>
  <c r="BJ7" i="1" a="1"/>
  <c r="BJ7" i="1" s="1"/>
  <c r="BI7" i="1" a="1"/>
  <c r="BI7" i="1" s="1"/>
  <c r="BH7" i="1" a="1"/>
  <c r="BH7" i="1" s="1"/>
  <c r="BG7" i="1" a="1"/>
  <c r="BG7" i="1" s="1"/>
  <c r="BF7" i="1" a="1"/>
  <c r="BF7" i="1" s="1"/>
  <c r="BE7" i="1" a="1"/>
  <c r="BE7" i="1" s="1"/>
  <c r="BD7" i="1" a="1"/>
  <c r="BD7" i="1" s="1"/>
  <c r="BC7" i="1" a="1"/>
  <c r="BC7" i="1" s="1"/>
  <c r="BB7" i="1" a="1"/>
  <c r="BB7" i="1" s="1"/>
  <c r="BA7" i="1" a="1"/>
  <c r="BA7" i="1" s="1"/>
  <c r="AZ7" i="1" a="1"/>
  <c r="AZ7" i="1" s="1"/>
  <c r="AY7" i="1" a="1"/>
  <c r="AY7" i="1" s="1"/>
  <c r="AX7" i="1" a="1"/>
  <c r="AX7" i="1" s="1"/>
  <c r="AW7" i="1" a="1"/>
  <c r="AW7" i="1" s="1"/>
  <c r="AV7" i="1" a="1"/>
  <c r="AV7" i="1" s="1"/>
  <c r="AU7" i="1" a="1"/>
  <c r="AU7" i="1" s="1"/>
  <c r="AT7" i="1" a="1"/>
  <c r="AT7" i="1" s="1"/>
  <c r="AS7" i="1" a="1"/>
  <c r="AS7" i="1" s="1"/>
  <c r="D15" i="21"/>
  <c r="C23" i="21" s="1"/>
  <c r="B15" i="21"/>
  <c r="B24" i="21" s="1"/>
  <c r="D24" i="21" s="1"/>
  <c r="D14" i="21"/>
  <c r="B14" i="21"/>
  <c r="C13" i="21"/>
  <c r="C12" i="21"/>
  <c r="C11" i="21"/>
  <c r="C10" i="21"/>
  <c r="B8" i="21"/>
  <c r="C7" i="21"/>
  <c r="C6" i="21"/>
  <c r="H63" i="15" l="1"/>
  <c r="H205" i="5"/>
  <c r="C16" i="21"/>
  <c r="C17" i="21"/>
  <c r="C18" i="21"/>
  <c r="C19" i="21"/>
  <c r="C20" i="21"/>
  <c r="C21" i="21"/>
  <c r="C22" i="21"/>
  <c r="K159" i="14"/>
  <c r="K157" i="14"/>
  <c r="K155" i="14"/>
  <c r="K153" i="14"/>
  <c r="K151" i="14"/>
  <c r="K149" i="14"/>
  <c r="K147" i="14"/>
  <c r="K144" i="14"/>
  <c r="K142" i="14"/>
  <c r="K140" i="14"/>
  <c r="K94" i="14"/>
  <c r="K138" i="14"/>
  <c r="K136" i="14"/>
  <c r="K134" i="14"/>
  <c r="K131" i="14"/>
  <c r="K129" i="14"/>
  <c r="K127" i="14"/>
  <c r="K125" i="14"/>
  <c r="K123" i="14"/>
  <c r="K120" i="14"/>
  <c r="K118" i="14"/>
  <c r="K116" i="14"/>
  <c r="K114" i="14"/>
  <c r="K112" i="14"/>
  <c r="K110" i="14"/>
  <c r="K105" i="14"/>
  <c r="K103" i="14"/>
  <c r="K101" i="14"/>
  <c r="K99" i="14"/>
  <c r="K96" i="14"/>
  <c r="K92" i="14"/>
  <c r="K90" i="14"/>
  <c r="K88" i="14"/>
  <c r="K86" i="14"/>
  <c r="K84" i="14"/>
  <c r="K82" i="14"/>
  <c r="K79" i="14"/>
  <c r="K77" i="14"/>
  <c r="K75" i="14"/>
  <c r="K72" i="14"/>
  <c r="K70" i="14"/>
  <c r="K68" i="14"/>
  <c r="K66" i="14"/>
  <c r="K64" i="14"/>
  <c r="K60" i="14"/>
  <c r="K62" i="14"/>
  <c r="K58" i="14"/>
  <c r="K56" i="14"/>
  <c r="K49" i="14"/>
  <c r="K43" i="14"/>
  <c r="K37" i="14"/>
  <c r="K35" i="14"/>
  <c r="K17" i="14"/>
  <c r="K53" i="14"/>
  <c r="K51" i="14"/>
  <c r="K47" i="14"/>
  <c r="K45" i="14"/>
  <c r="D47" i="14"/>
  <c r="K41" i="14"/>
  <c r="K39" i="14"/>
  <c r="D41" i="14"/>
  <c r="K33" i="14"/>
  <c r="K31" i="14"/>
  <c r="K29" i="14"/>
  <c r="K27" i="14"/>
  <c r="K25" i="14"/>
  <c r="K23" i="14"/>
  <c r="K21" i="14"/>
  <c r="K19" i="14"/>
  <c r="K15" i="14"/>
  <c r="K13" i="14"/>
  <c r="K11" i="14"/>
  <c r="K9" i="14"/>
  <c r="D11" i="14"/>
  <c r="K7" i="14"/>
  <c r="D7" i="14"/>
  <c r="D9" i="14"/>
  <c r="D27" i="14"/>
  <c r="D25" i="14"/>
  <c r="D151" i="14" l="1"/>
  <c r="D15" i="14"/>
  <c r="I17" i="15"/>
  <c r="K80" i="17"/>
  <c r="I16" i="15" s="1"/>
  <c r="K79" i="17"/>
  <c r="K78" i="17"/>
  <c r="K77" i="17"/>
  <c r="K76" i="17"/>
  <c r="I81" i="15" a="1"/>
  <c r="I81" i="15" s="1"/>
  <c r="I52" i="15" a="1"/>
  <c r="I52" i="15" s="1"/>
  <c r="I36" i="15" a="1"/>
  <c r="I36" i="15" s="1"/>
  <c r="I12" i="15" a="1"/>
  <c r="I12" i="15" s="1"/>
  <c r="I55" i="15" a="1"/>
  <c r="I55" i="15" s="1"/>
  <c r="I53" i="15" a="1"/>
  <c r="I53" i="15" s="1"/>
  <c r="I72" i="15" a="1"/>
  <c r="I72" i="15" s="1"/>
  <c r="I90" i="15" a="1"/>
  <c r="I90" i="15" s="1"/>
  <c r="I35" i="15" a="1"/>
  <c r="I35" i="15" s="1"/>
  <c r="I11" i="15"/>
  <c r="I10" i="15"/>
  <c r="I8" i="15"/>
  <c r="I87" i="15"/>
  <c r="I61" i="15"/>
  <c r="I62" i="15"/>
  <c r="I70" i="15"/>
  <c r="I80" i="15"/>
  <c r="I79" i="15"/>
  <c r="I9" i="15"/>
  <c r="I7" i="15"/>
  <c r="D159" i="14"/>
  <c r="D157" i="14"/>
  <c r="D155" i="14"/>
  <c r="D153" i="14"/>
  <c r="D149" i="14"/>
  <c r="D147" i="14"/>
  <c r="D144" i="14"/>
  <c r="D142" i="14"/>
  <c r="D140" i="14"/>
  <c r="D138" i="14"/>
  <c r="D136" i="14"/>
  <c r="D134" i="14"/>
  <c r="D131" i="14"/>
  <c r="D129" i="14"/>
  <c r="D127" i="14"/>
  <c r="D125" i="14"/>
  <c r="D123" i="14"/>
  <c r="D120" i="14"/>
  <c r="D118" i="14"/>
  <c r="D116" i="14"/>
  <c r="D114" i="14"/>
  <c r="D112" i="14"/>
  <c r="D110" i="14"/>
  <c r="D103" i="14"/>
  <c r="D101" i="14"/>
  <c r="D99" i="14"/>
  <c r="D96" i="14"/>
  <c r="D94" i="14"/>
  <c r="D84" i="14"/>
  <c r="D82" i="14"/>
  <c r="D79" i="14"/>
  <c r="D77" i="14"/>
  <c r="D75" i="14"/>
  <c r="D72" i="14"/>
  <c r="D70" i="14"/>
  <c r="D66" i="14"/>
  <c r="D62" i="14"/>
  <c r="D58" i="14"/>
  <c r="D45" i="14"/>
  <c r="D39" i="14"/>
  <c r="D21" i="14"/>
  <c r="D19" i="14"/>
  <c r="D13" i="14"/>
  <c r="D68" i="14" l="1"/>
  <c r="D64" i="14"/>
  <c r="D60" i="14"/>
  <c r="D56" i="14"/>
  <c r="D53" i="14"/>
  <c r="D51" i="14"/>
  <c r="D49" i="14"/>
  <c r="D43" i="14"/>
  <c r="D37" i="14"/>
  <c r="D35" i="14"/>
  <c r="D33" i="14"/>
  <c r="D31" i="14"/>
  <c r="D29" i="14"/>
  <c r="D23" i="14"/>
  <c r="D17" i="14"/>
  <c r="I54" i="15" l="1"/>
  <c r="I15" i="15"/>
  <c r="I13" i="15"/>
  <c r="I14" i="15"/>
  <c r="I24" i="15"/>
  <c r="I25" i="15"/>
  <c r="I28" i="15"/>
  <c r="I30" i="15"/>
  <c r="I33" i="15"/>
  <c r="I78" i="15"/>
  <c r="I71" i="15"/>
  <c r="I44" i="15"/>
  <c r="I26" i="15"/>
  <c r="I29" i="15"/>
  <c r="I32" i="15"/>
  <c r="I34" i="15"/>
  <c r="I51" i="15"/>
  <c r="I100" i="15"/>
  <c r="I98" i="15"/>
  <c r="I69" i="15"/>
  <c r="I96" i="15"/>
  <c r="I43" i="15"/>
  <c r="I50" i="15"/>
  <c r="I88" i="15"/>
  <c r="I89" i="15"/>
  <c r="H105" i="5"/>
  <c r="H104" i="5"/>
  <c r="H31" i="4"/>
  <c r="H30" i="4"/>
  <c r="H17" i="15" l="1"/>
  <c r="H97" i="15" a="1"/>
  <c r="H97" i="15" s="1"/>
  <c r="I97" i="15" a="1"/>
  <c r="I97" i="15" s="1"/>
  <c r="H99" i="15" a="1"/>
  <c r="H99" i="15" s="1"/>
  <c r="I99" i="15" a="1"/>
  <c r="I99" i="15" s="1"/>
  <c r="H35" i="15" a="1"/>
  <c r="H35" i="15" s="1"/>
  <c r="H12" i="15" a="1"/>
  <c r="H12" i="15" s="1"/>
  <c r="H36" i="15" a="1"/>
  <c r="H36" i="15" s="1"/>
  <c r="H90" i="15" a="1"/>
  <c r="H90" i="15" s="1"/>
  <c r="H52" i="15" a="1"/>
  <c r="H52" i="15" s="1"/>
  <c r="H72" i="15" a="1"/>
  <c r="H72" i="15" s="1"/>
  <c r="H81" i="15" a="1"/>
  <c r="H81" i="15" s="1"/>
  <c r="H53" i="15" a="1"/>
  <c r="H53" i="15" s="1"/>
  <c r="H55" i="15" a="1"/>
  <c r="H55" i="15" s="1"/>
  <c r="H11" i="15"/>
  <c r="H10" i="15"/>
  <c r="H80" i="15"/>
  <c r="H70" i="15"/>
  <c r="H204" i="5"/>
  <c r="H62" i="15"/>
  <c r="H61" i="15"/>
  <c r="H87" i="15"/>
  <c r="H8" i="15"/>
  <c r="H9" i="15"/>
  <c r="H79" i="15"/>
  <c r="H71" i="15"/>
  <c r="H96" i="15"/>
  <c r="H100" i="15"/>
  <c r="H98" i="15"/>
  <c r="H88" i="15"/>
  <c r="H89" i="15"/>
  <c r="H13" i="15"/>
  <c r="H69" i="15"/>
  <c r="H78" i="15"/>
  <c r="H15" i="15"/>
  <c r="H50" i="15"/>
  <c r="H51" i="15"/>
  <c r="H54" i="15"/>
  <c r="H14" i="15"/>
  <c r="H43" i="15"/>
  <c r="H44" i="15"/>
  <c r="H32" i="15"/>
  <c r="H33" i="15"/>
  <c r="H34" i="15"/>
  <c r="H28" i="15"/>
  <c r="H29" i="15"/>
  <c r="H30" i="15"/>
  <c r="H26" i="15"/>
  <c r="H25" i="15"/>
  <c r="H24" i="15"/>
  <c r="H118" i="4" a="1"/>
  <c r="H118" i="4" s="1"/>
  <c r="H338" i="5" a="1"/>
  <c r="H338" i="5" s="1"/>
  <c r="H324" i="5" a="1"/>
  <c r="H324" i="5" s="1"/>
  <c r="H116" i="4" a="1"/>
  <c r="H116" i="4" s="1"/>
  <c r="H345" i="5"/>
  <c r="H119" i="4"/>
  <c r="H331" i="5"/>
  <c r="H117" i="4"/>
  <c r="H317" i="5"/>
  <c r="H115" i="4"/>
  <c r="H107" i="4" a="1"/>
  <c r="H107" i="4" s="1"/>
  <c r="H302" i="5" a="1"/>
  <c r="H302" i="5" s="1"/>
  <c r="H287" i="5"/>
  <c r="H104" i="4"/>
  <c r="H301" i="5"/>
  <c r="H106" i="4"/>
  <c r="H294" i="5"/>
  <c r="H105" i="4"/>
  <c r="H275" i="5" a="1"/>
  <c r="H275" i="5" s="1"/>
  <c r="H96" i="4" a="1"/>
  <c r="H96" i="4" s="1"/>
  <c r="H262" i="5"/>
  <c r="H94" i="4"/>
  <c r="H269" i="5"/>
  <c r="H95" i="4"/>
  <c r="H255" i="5"/>
  <c r="H93" i="4"/>
  <c r="H242" i="5" a="1"/>
  <c r="H242" i="5" s="1"/>
  <c r="H85" i="4" a="1"/>
  <c r="H85" i="4" s="1"/>
  <c r="H229" i="5"/>
  <c r="H83" i="4"/>
  <c r="H221" i="5"/>
  <c r="H82" i="4"/>
  <c r="H235" i="5"/>
  <c r="H84" i="4"/>
  <c r="H203" i="5"/>
  <c r="H180" i="5" a="1"/>
  <c r="H180" i="5" s="1"/>
  <c r="H61" i="4" a="1"/>
  <c r="H61" i="4" s="1"/>
  <c r="H188" i="5" a="1"/>
  <c r="H188" i="5" s="1"/>
  <c r="H64" i="4" a="1"/>
  <c r="H64" i="4" s="1"/>
  <c r="H186" i="5" a="1"/>
  <c r="H186" i="5" s="1"/>
  <c r="H62" i="4" a="1"/>
  <c r="H62" i="4" s="1"/>
  <c r="H187" i="5"/>
  <c r="H63" i="4"/>
  <c r="H172" i="5"/>
  <c r="H60" i="4"/>
  <c r="H164" i="5"/>
  <c r="H59" i="4"/>
  <c r="H149" i="5"/>
  <c r="H51" i="4"/>
  <c r="H50" i="4"/>
  <c r="H148" i="5"/>
  <c r="H7" i="15"/>
  <c r="H125" i="5"/>
  <c r="H115" i="5"/>
  <c r="H124" i="5"/>
  <c r="H114" i="5"/>
  <c r="H134" i="5" a="1"/>
  <c r="H134" i="5" s="1"/>
  <c r="H41" i="4" a="1"/>
  <c r="H41" i="4" s="1"/>
  <c r="H40" i="4" a="1"/>
  <c r="H40" i="4" s="1"/>
  <c r="H133" i="5" a="1"/>
  <c r="H133" i="5" s="1"/>
  <c r="H39" i="4"/>
  <c r="H38" i="4"/>
  <c r="H37" i="4"/>
  <c r="H35" i="4"/>
  <c r="H34" i="4"/>
  <c r="H33" i="4"/>
  <c r="H123" i="5"/>
  <c r="H113" i="5"/>
  <c r="H103" i="5"/>
  <c r="H29" i="4"/>
  <c r="H16" i="4"/>
  <c r="H66" i="5"/>
  <c r="H17" i="4"/>
  <c r="H59" i="5"/>
  <c r="H75" i="5"/>
  <c r="H18" i="4"/>
  <c r="H26" i="5"/>
  <c r="H12" i="4"/>
  <c r="H16" i="5"/>
  <c r="H11" i="4"/>
  <c r="H36" i="5"/>
  <c r="H13" i="4"/>
  <c r="H43" i="5"/>
  <c r="H14" i="4"/>
  <c r="H49" i="5" a="1"/>
  <c r="H49" i="5" s="1"/>
  <c r="H15" i="4" a="1"/>
  <c r="H15" i="4" s="1"/>
  <c r="H90" i="5"/>
  <c r="H20" i="4"/>
  <c r="H9" i="5"/>
  <c r="H10" i="4"/>
  <c r="L84" i="4" l="1"/>
  <c r="I84" i="4"/>
  <c r="L85" i="4"/>
  <c r="I85" i="4"/>
  <c r="I73" i="4"/>
  <c r="L73" i="4"/>
  <c r="I72" i="4"/>
  <c r="L72" i="4"/>
  <c r="I63" i="4"/>
  <c r="L63" i="4"/>
  <c r="I41" i="4"/>
  <c r="L41" i="4"/>
  <c r="L62" i="4"/>
  <c r="I62" i="4"/>
  <c r="L64" i="4"/>
  <c r="I64" i="4"/>
  <c r="I33" i="4"/>
  <c r="L33" i="4"/>
  <c r="I29" i="4"/>
  <c r="L29" i="4"/>
  <c r="I40" i="4"/>
  <c r="L40" i="4"/>
  <c r="L34" i="4"/>
  <c r="I34" i="4"/>
  <c r="L35" i="4"/>
  <c r="I35" i="4"/>
  <c r="I31" i="4"/>
  <c r="L31" i="4"/>
  <c r="L37" i="4"/>
  <c r="I37" i="4"/>
  <c r="L38" i="4"/>
  <c r="I38" i="4"/>
  <c r="I30" i="4"/>
  <c r="L30" i="4"/>
  <c r="I39" i="4"/>
  <c r="L39" i="4"/>
  <c r="L50" i="4"/>
  <c r="I50" i="4"/>
  <c r="L51" i="4"/>
  <c r="I51" i="4"/>
  <c r="L20" i="4"/>
  <c r="I20" i="4"/>
  <c r="I11" i="4"/>
  <c r="L11" i="4"/>
  <c r="L16" i="4"/>
  <c r="I16" i="4"/>
  <c r="I15" i="4"/>
  <c r="L15" i="4"/>
  <c r="I12" i="4"/>
  <c r="L12" i="4"/>
  <c r="I14" i="4"/>
  <c r="L14" i="4"/>
  <c r="L18" i="4"/>
  <c r="I18" i="4"/>
  <c r="I10" i="4"/>
  <c r="L10" i="4"/>
  <c r="I13" i="4"/>
  <c r="L13" i="4"/>
  <c r="L17" i="4"/>
  <c r="I17" i="4"/>
  <c r="L116" i="4" l="1"/>
  <c r="I116" i="4"/>
  <c r="L118" i="4"/>
  <c r="I118" i="4"/>
  <c r="L107" i="4"/>
  <c r="I107" i="4"/>
  <c r="L96" i="4"/>
  <c r="I96" i="4"/>
  <c r="L61" i="4"/>
  <c r="I61" i="4"/>
  <c r="K80" i="3"/>
  <c r="K79" i="3"/>
  <c r="K78" i="3"/>
  <c r="K77" i="3"/>
  <c r="K76" i="3"/>
  <c r="K75" i="3"/>
  <c r="H16" i="15" l="1"/>
  <c r="I117" i="4"/>
  <c r="L117" i="4"/>
  <c r="L119" i="4"/>
  <c r="I119" i="4"/>
  <c r="L104" i="4"/>
  <c r="I104" i="4"/>
  <c r="L105" i="4"/>
  <c r="I105" i="4"/>
  <c r="L106" i="4"/>
  <c r="I106" i="4"/>
  <c r="I93" i="4"/>
  <c r="L93" i="4"/>
  <c r="H84" i="5"/>
  <c r="H19" i="4"/>
  <c r="L115" i="4" l="1"/>
  <c r="I115" i="4"/>
  <c r="L94" i="4"/>
  <c r="I94" i="4"/>
  <c r="L95" i="4"/>
  <c r="I95" i="4"/>
  <c r="L82" i="4"/>
  <c r="I82" i="4"/>
  <c r="L83" i="4"/>
  <c r="I83" i="4"/>
  <c r="I59" i="4"/>
  <c r="L59" i="4"/>
  <c r="I60" i="4"/>
  <c r="L60" i="4"/>
  <c r="L19" i="4"/>
  <c r="I19" i="4"/>
  <c r="F10" i="21"/>
  <c r="F11" i="21" s="1"/>
  <c r="F12" i="21" s="1"/>
  <c r="F13" i="21" s="1"/>
  <c r="G14" i="21" l="1"/>
  <c r="E14" i="21"/>
  <c r="E15" i="21" s="1"/>
  <c r="G15" i="21" l="1"/>
  <c r="F16" i="21" s="1"/>
  <c r="F17" i="21" s="1"/>
  <c r="F18" i="21" s="1"/>
  <c r="F19" i="21" s="1"/>
  <c r="F20" i="21" s="1"/>
  <c r="F21" i="21" s="1"/>
  <c r="F22" i="21" s="1"/>
  <c r="F23" i="21" s="1"/>
  <c r="E24" i="21"/>
  <c r="G24" i="2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<sst xmlns="http://schemas.openxmlformats.org/spreadsheetml/2006/main" count="1042" uniqueCount="417">
  <si>
    <t>Table of Contents</t>
  </si>
  <si>
    <t>Scheduling assistant</t>
  </si>
  <si>
    <t>Baseline Chart data</t>
  </si>
  <si>
    <t>Baseline Practice Info</t>
  </si>
  <si>
    <t>Crosswalk output</t>
  </si>
  <si>
    <t>Goal ideas</t>
  </si>
  <si>
    <t>Final goal template</t>
  </si>
  <si>
    <t>FollowUp Chart date</t>
  </si>
  <si>
    <t>FollowUp Practice info</t>
  </si>
  <si>
    <t>FollowUp comparison</t>
  </si>
  <si>
    <t>Return to Table of Contents</t>
  </si>
  <si>
    <t>Please add the date Practice QI Team meeting 1 here:</t>
  </si>
  <si>
    <t>Approximate Date/Date range</t>
  </si>
  <si>
    <t>Meeting/Activity Type</t>
  </si>
  <si>
    <t>Original plan</t>
  </si>
  <si>
    <t>Update</t>
  </si>
  <si>
    <t>Practice QI Team Meeting 1 (week 3)</t>
  </si>
  <si>
    <t>Baseline assessment (weeks 3-6)</t>
  </si>
  <si>
    <t>to</t>
  </si>
  <si>
    <t>Practice QI Team Meeting 2 (week 6 )</t>
  </si>
  <si>
    <t>Practice QI Team Meeting 3 (week 8)</t>
  </si>
  <si>
    <t>Practice QI Team Meeting 4 (week 12)</t>
  </si>
  <si>
    <t>Practice QI Team Meeting 5 (week 14)</t>
  </si>
  <si>
    <t>Approximate Lean PRISM implementation dates (week 16)</t>
  </si>
  <si>
    <t>Practice QI Team Sustainment Meeting 1 (week 17)</t>
  </si>
  <si>
    <t>Practice QI Team Sustainment Meeting 2 (week 18)</t>
  </si>
  <si>
    <t>Practice QI Team Sustainment Meeting 3 (week 19)</t>
  </si>
  <si>
    <t>Practice QI Team Sustainment Meeting 4 (week 20)</t>
  </si>
  <si>
    <t>Practice QI Team Sustainment Meeting 5 (week 21)</t>
  </si>
  <si>
    <t>Practice QI Team Sustainment Meeting 6 (week 22)</t>
  </si>
  <si>
    <t>Practice QI Team Sustainment Meeting 7 (week 23)</t>
  </si>
  <si>
    <t>Practice QI Team Sustainment Meeting 8 (week 24)</t>
  </si>
  <si>
    <t>First follow-up assessment (3 months following implementation)</t>
  </si>
  <si>
    <r>
      <rPr>
        <b/>
        <u/>
        <sz val="16"/>
        <color theme="1"/>
        <rFont val="Calibri"/>
        <family val="2"/>
        <scheme val="minor"/>
      </rPr>
      <t>Instructions:</t>
    </r>
    <r>
      <rPr>
        <b/>
        <sz val="16"/>
        <color theme="1"/>
        <rFont val="Calibri"/>
        <family val="2"/>
        <scheme val="minor"/>
      </rPr>
      <t xml:space="preserve"> </t>
    </r>
    <r>
      <rPr>
        <sz val="16"/>
        <color theme="1"/>
        <rFont val="Calibri"/>
        <family val="2"/>
        <scheme val="minor"/>
      </rPr>
      <t>Enter data below exactly as it appears for each chart that was spot checked. Scores will be auto-tabulated and included on the "Crosswalk output" tab. You can then use this information to identify specific goals for your practice.</t>
    </r>
  </si>
  <si>
    <t>Chart number:</t>
  </si>
  <si>
    <t>Example</t>
  </si>
  <si>
    <t>Part I - DETECTION</t>
  </si>
  <si>
    <t>Depression?</t>
  </si>
  <si>
    <t>Early pregnancy</t>
  </si>
  <si>
    <t>Yes</t>
  </si>
  <si>
    <t>Late pregnancy</t>
  </si>
  <si>
    <t>No</t>
  </si>
  <si>
    <t>Early postpartum</t>
  </si>
  <si>
    <t>Anxiety?</t>
  </si>
  <si>
    <t>PTSD?</t>
  </si>
  <si>
    <t>Bipolar disorder?</t>
  </si>
  <si>
    <t>Any time?</t>
  </si>
  <si>
    <t>Before meds?</t>
  </si>
  <si>
    <t>Part II - ASSESSMENT</t>
  </si>
  <si>
    <t>Positive screen assessed?</t>
  </si>
  <si>
    <t>Rule out medical causes?</t>
  </si>
  <si>
    <t>Ask about prior history?</t>
  </si>
  <si>
    <t>Psychoeducation for prior history?</t>
  </si>
  <si>
    <t>Part III - TREATMENT</t>
  </si>
  <si>
    <t>Willing to engage in treatment?</t>
  </si>
  <si>
    <t>Therapy referral?</t>
  </si>
  <si>
    <t>Medication treatment?</t>
  </si>
  <si>
    <t>Psychoeducation for positive screen?</t>
  </si>
  <si>
    <t>Part IV - FOLLOW-UP &amp; MONITORING</t>
  </si>
  <si>
    <t>Follow-up on positive screen?</t>
  </si>
  <si>
    <t>Repeat screen?</t>
  </si>
  <si>
    <t>Part V - ONGOING CARE</t>
  </si>
  <si>
    <t>All perinatal mental health conditions</t>
  </si>
  <si>
    <t>Treatment plan?</t>
  </si>
  <si>
    <t>Medication prescribed?</t>
  </si>
  <si>
    <t>Medication continued?</t>
  </si>
  <si>
    <t>Transfer care?</t>
  </si>
  <si>
    <t>Psychiatry consult?</t>
  </si>
  <si>
    <r>
      <rPr>
        <b/>
        <u/>
        <sz val="16"/>
        <color theme="1"/>
        <rFont val="Calibri"/>
        <family val="2"/>
        <scheme val="minor"/>
      </rPr>
      <t>Instructions:</t>
    </r>
    <r>
      <rPr>
        <b/>
        <sz val="16"/>
        <color theme="1"/>
        <rFont val="Calibri"/>
        <family val="2"/>
        <scheme val="minor"/>
      </rPr>
      <t xml:space="preserve"> </t>
    </r>
    <r>
      <rPr>
        <sz val="16"/>
        <color theme="1"/>
        <rFont val="Calibri"/>
        <family val="2"/>
        <scheme val="minor"/>
      </rPr>
      <t xml:space="preserve">Enter data below exactly as it appears in the practice self-assessment. Scores will be auto-tabulated and included on the "Crosswalk output" tab. You can then use this information to identify specific goals for your practice.
</t>
    </r>
    <r>
      <rPr>
        <b/>
        <sz val="12"/>
        <color theme="1"/>
        <rFont val="Calibri (Body)"/>
      </rPr>
      <t>NOTE:</t>
    </r>
    <r>
      <rPr>
        <sz val="12"/>
        <color theme="1"/>
        <rFont val="Calibri (Body)"/>
      </rPr>
      <t xml:space="preserve"> Fields in gray are meant to be skipped as they do not contribute to crosswalk output</t>
    </r>
    <r>
      <rPr>
        <sz val="16"/>
        <color theme="1"/>
        <rFont val="Calibri"/>
        <family val="2"/>
        <scheme val="minor"/>
      </rPr>
      <t>.</t>
    </r>
  </si>
  <si>
    <t>#</t>
  </si>
  <si>
    <t>Item</t>
  </si>
  <si>
    <t>Your response</t>
  </si>
  <si>
    <r>
      <t xml:space="preserve">Explains screening </t>
    </r>
    <r>
      <rPr>
        <i/>
        <sz val="12"/>
        <color theme="1"/>
        <rFont val="Calibri"/>
        <family val="2"/>
        <scheme val="minor"/>
      </rPr>
      <t>(yes/no only)</t>
    </r>
  </si>
  <si>
    <t>Screens for depression?</t>
  </si>
  <si>
    <t>Often</t>
  </si>
  <si>
    <t>Never</t>
  </si>
  <si>
    <t>Sometimes</t>
  </si>
  <si>
    <t>Hospitalization</t>
  </si>
  <si>
    <t>Postpartum</t>
  </si>
  <si>
    <t>Don't know</t>
  </si>
  <si>
    <t>Screens for anxiety?</t>
  </si>
  <si>
    <t>Rarely</t>
  </si>
  <si>
    <t>Screens for PTSD?</t>
  </si>
  <si>
    <t>With depression</t>
  </si>
  <si>
    <t>After positive screen</t>
  </si>
  <si>
    <t>Other</t>
  </si>
  <si>
    <t>Paper/electronic?</t>
  </si>
  <si>
    <t>Skip</t>
  </si>
  <si>
    <t>Paper details</t>
  </si>
  <si>
    <t>Electronic details</t>
  </si>
  <si>
    <r>
      <t xml:space="preserve">Psychoeducation </t>
    </r>
    <r>
      <rPr>
        <i/>
        <sz val="12"/>
        <color theme="1"/>
        <rFont val="Calibri"/>
        <family val="2"/>
        <scheme val="minor"/>
      </rPr>
      <t>(yes/no only)</t>
    </r>
  </si>
  <si>
    <r>
      <t xml:space="preserve">Embedded treatment </t>
    </r>
    <r>
      <rPr>
        <i/>
        <sz val="12"/>
        <color theme="1"/>
        <rFont val="Calibri"/>
        <family val="2"/>
        <scheme val="minor"/>
      </rPr>
      <t>(yes/no only)</t>
    </r>
  </si>
  <si>
    <r>
      <t>Embedded pharmacotherapy</t>
    </r>
    <r>
      <rPr>
        <i/>
        <sz val="12"/>
        <color theme="1"/>
        <rFont val="Calibri"/>
        <family val="2"/>
        <scheme val="minor"/>
      </rPr>
      <t xml:space="preserve"> (yes/no only)</t>
    </r>
  </si>
  <si>
    <r>
      <t>Embedded therapy</t>
    </r>
    <r>
      <rPr>
        <i/>
        <sz val="12"/>
        <color theme="1"/>
        <rFont val="Calibri"/>
        <family val="2"/>
        <scheme val="minor"/>
      </rPr>
      <t xml:space="preserve"> (yes/no only)</t>
    </r>
  </si>
  <si>
    <r>
      <t xml:space="preserve">Refers for pharmacotherapy </t>
    </r>
    <r>
      <rPr>
        <i/>
        <sz val="12"/>
        <color theme="1"/>
        <rFont val="Calibri"/>
        <family val="2"/>
        <scheme val="minor"/>
      </rPr>
      <t>(yes/no only)</t>
    </r>
  </si>
  <si>
    <r>
      <t xml:space="preserve">Refers for therapy </t>
    </r>
    <r>
      <rPr>
        <i/>
        <sz val="12"/>
        <color theme="1"/>
        <rFont val="Calibri"/>
        <family val="2"/>
        <scheme val="minor"/>
      </rPr>
      <t>(yes/no only)</t>
    </r>
  </si>
  <si>
    <r>
      <t xml:space="preserve">System to monitor/follow-up </t>
    </r>
    <r>
      <rPr>
        <i/>
        <sz val="12"/>
        <color theme="1"/>
        <rFont val="Calibri"/>
        <family val="2"/>
        <scheme val="minor"/>
      </rPr>
      <t>(yes/no only)</t>
    </r>
  </si>
  <si>
    <r>
      <t xml:space="preserve">Procedures for training </t>
    </r>
    <r>
      <rPr>
        <i/>
        <sz val="12"/>
        <color theme="1"/>
        <rFont val="Calibri"/>
        <family val="2"/>
        <scheme val="minor"/>
      </rPr>
      <t>(yes/no only)</t>
    </r>
  </si>
  <si>
    <t>Physical Environment and Print Media</t>
  </si>
  <si>
    <t>Website?</t>
  </si>
  <si>
    <t>Social media or app?</t>
  </si>
  <si>
    <t>Practice Policies and Procedures</t>
  </si>
  <si>
    <t>Standardized?</t>
  </si>
  <si>
    <t xml:space="preserve">Procedures for screening </t>
  </si>
  <si>
    <t>Disagree</t>
  </si>
  <si>
    <t>Positive screen followed by assess</t>
  </si>
  <si>
    <t>Strongly disagree</t>
  </si>
  <si>
    <t>Regular assess</t>
  </si>
  <si>
    <t>Emergency referral</t>
  </si>
  <si>
    <t>Personal mental health history</t>
  </si>
  <si>
    <t>Family mental health history</t>
  </si>
  <si>
    <t>Continuing care</t>
  </si>
  <si>
    <t>Pediatric communication</t>
  </si>
  <si>
    <t>Expect to discuss</t>
  </si>
  <si>
    <t>Expect to screen</t>
  </si>
  <si>
    <t>Expect to address</t>
  </si>
  <si>
    <t>Expect to treat</t>
  </si>
  <si>
    <t>Reimbursement &amp; Billing</t>
  </si>
  <si>
    <t>Reimbursement</t>
  </si>
  <si>
    <t>Multiple locations?</t>
  </si>
  <si>
    <t>Practice characteristics</t>
  </si>
  <si>
    <t>Walk-through data</t>
  </si>
  <si>
    <t>Exam room %</t>
  </si>
  <si>
    <t>Waiting room %</t>
  </si>
  <si>
    <t>Restrooms %</t>
  </si>
  <si>
    <t>Hallways %</t>
  </si>
  <si>
    <t>Staff areas %</t>
  </si>
  <si>
    <t>Total %</t>
  </si>
  <si>
    <t>Educational sent to patients?</t>
  </si>
  <si>
    <r>
      <rPr>
        <b/>
        <u/>
        <sz val="20"/>
        <color theme="1"/>
        <rFont val="Calibri"/>
        <family val="2"/>
        <scheme val="minor"/>
      </rPr>
      <t>Instructions:</t>
    </r>
    <r>
      <rPr>
        <b/>
        <sz val="20"/>
        <color theme="1"/>
        <rFont val="Calibri"/>
        <family val="2"/>
        <scheme val="minor"/>
      </rPr>
      <t xml:space="preserve"> </t>
    </r>
    <r>
      <rPr>
        <sz val="20"/>
        <color theme="1"/>
        <rFont val="Calibri"/>
        <family val="2"/>
        <scheme val="minor"/>
      </rPr>
      <t xml:space="preserve">Review the data below that is auto-calculated from the chart and practice data entered. Use this information to help formulate specific goals for your practice. </t>
    </r>
  </si>
  <si>
    <t>NOTE: If a item has"currently met" next to it, your practice is currently doing this. If "not currently met," it's something your practice is not doing and could be improved. Click on the hyperlink to get some goal suggestions. Values with "#DIV/0!" have no data entered to pull from; values with "#N/A" indicate something has been entered incorrectly. Click on the link in column L to check the data.</t>
  </si>
  <si>
    <t>Review the information below to learn about your areas of strength and weakness, and for ideas on how to improve on Aim 1:</t>
  </si>
  <si>
    <t>To directly review all suggested goals for Aim 1, click here</t>
  </si>
  <si>
    <t>YOUR PRACTICE'S RESULT</t>
  </si>
  <si>
    <t>Other recommendations</t>
  </si>
  <si>
    <t>Our practice explains to all our patients that screening for perinatal mental health conditions will happen routinely as part of their obstetric care.</t>
  </si>
  <si>
    <t>[practice_explain] = '1'</t>
  </si>
  <si>
    <t>Our practice has procedures for providing training to clinicians and clinical staff about perinatal mental health conditions.</t>
  </si>
  <si>
    <t>[practice_training] = '1'</t>
  </si>
  <si>
    <t>Our practice has procedures for providing education to patients about perinatal mental health conditions.</t>
  </si>
  <si>
    <t>[practice_proc_edu] = '1'</t>
  </si>
  <si>
    <t>Our practice's website has information on perinatal mental health conditions readily available.</t>
  </si>
  <si>
    <t>[practice_media] = '1'</t>
  </si>
  <si>
    <t>Our practice's social media account(s) and/or app-based education platforms have information on perinatal mental health conditions or links to available resources.</t>
  </si>
  <si>
    <t>[practice_socialmed] = '1'</t>
  </si>
  <si>
    <t>Our practice supports and expects clinicians and staff to have the confidence and skills they need to discuss perinatal mental health conditions with patients.</t>
  </si>
  <si>
    <t>[practice_discuss] = '5' or [practice_discuss] = '4'</t>
  </si>
  <si>
    <t>According to our patient charts, our clinicians are documenting patient engagement in treatment in those who screen positive on a mental health screen at the following rate:</t>
  </si>
  <si>
    <t>Calculation: sum([chart_partiii_engage])</t>
  </si>
  <si>
    <t>According to our patient charts, our clinicians are providing psychoeducation to patients who endorse a prior psychiatric history at the following rate:</t>
  </si>
  <si>
    <t>Calculation: sum([chart_partiia_hx_doc])</t>
  </si>
  <si>
    <t>According to our patient charts, our clinicians are providing psychoeducation to patients who screen positive on a mental health screen at the following rate:</t>
  </si>
  <si>
    <t>Calculation: sum([chart_partiii_psychoed])</t>
  </si>
  <si>
    <t>Educational materials are posted or available (e.g., posters, brochures, etc.) in the follow percentage of our practice's spaces:</t>
  </si>
  <si>
    <t>Calculation: sum(0,[practice_overall_percent])</t>
  </si>
  <si>
    <t>The educational materials in our practice represent the diversity of the patients we serve.</t>
  </si>
  <si>
    <t>[practice_material_diver] = '1'</t>
  </si>
  <si>
    <t>Review the information below to learn about your areas of strength and weakness, and for ideas on how to improve on Aim 2:</t>
  </si>
  <si>
    <t>To directly review all suggested goals for Aim 2, click here</t>
  </si>
  <si>
    <t>Depression should routinely be screened for twice during pregnancy and once postpartum. According to patient charts, your practice is currently:</t>
  </si>
  <si>
    <t>Depression screening rates in the first half of pregnancy:</t>
  </si>
  <si>
    <t>[chart_partia_early] &gt; 80 or [chart_partia_early] = 80</t>
  </si>
  <si>
    <t>Depression screening rates in the second half of pregnancy:</t>
  </si>
  <si>
    <t>[chart_partia_late] &gt; 80 or [chart_partia_late] = 80</t>
  </si>
  <si>
    <t>Depression screening rates in the postpartum period:</t>
  </si>
  <si>
    <t>[chart_partia_pp] &gt; 80 or [chart_partia_pp] = 80</t>
  </si>
  <si>
    <t>Anxiety should routinely be screened for twice during pregnancy and once postpartum. According to patient charts, your practice is currently:</t>
  </si>
  <si>
    <t>Anxiety screening rates in the first half of pregnancy:</t>
  </si>
  <si>
    <t>[chart_partib_early] &gt; 80 or [chart_partib_early] = 80</t>
  </si>
  <si>
    <t>Anxiety screening rates in the second half of pregnancy:</t>
  </si>
  <si>
    <t>[chart_partib_late] &gt; 80 or [chart_partib_late] = 80</t>
  </si>
  <si>
    <t>Anxiety screening rates in the postpartum period:</t>
  </si>
  <si>
    <t>[chart_partib_pp] &gt; 80 or [chart_partib_pp] = 80</t>
  </si>
  <si>
    <t>PTSD should routinely be screened for twice during pregnancy and once postpartum. According to patient charts, your practice is currently:</t>
  </si>
  <si>
    <t>PTSD screening rates in the first half of pregnancy:</t>
  </si>
  <si>
    <t>[chart_partic_early] &gt; 80 or [chart_partic_early] = 80</t>
  </si>
  <si>
    <t>PTSD screening rates in the second half of pregnancy:</t>
  </si>
  <si>
    <t>[chart_partic_late] &gt; 80 or [chart_partic_late] = 80</t>
  </si>
  <si>
    <t>PTSD screening rates in the postpartum period:</t>
  </si>
  <si>
    <t>Our practice has standardized procedures or recommendations for clinicians in how to screen for mental health conditions (e.g., when, how, next steps) that help to ensure that screens are completed and addressed.</t>
  </si>
  <si>
    <t>Our practice supports and expects clinicians and staff to have the confidence and skills they need to screen for perinatal mental health conditions.</t>
  </si>
  <si>
    <t>Review the information below to learn about your areas of strength and weakness, and for ideas on how to improve on Aim 3:</t>
  </si>
  <si>
    <t>To directly review all suggested goals for Aim 3, click here</t>
  </si>
  <si>
    <t>According to patient charts, your practice is currently screening for bipolar disorder at the following rates:</t>
  </si>
  <si>
    <t>Bipolar disorder screening rates at any point during pregnancy:</t>
  </si>
  <si>
    <t>[chart_partid_any] &gt; 80 or [chart_partid_any] = 80</t>
  </si>
  <si>
    <t>Bipolar disorder screening rates prior to prescribing antidepressant medications:</t>
  </si>
  <si>
    <t>[chart_partid_meds] &gt; 80 or [chart_partid_meds] = 80</t>
  </si>
  <si>
    <r>
      <rPr>
        <b/>
        <u/>
        <sz val="18"/>
        <color theme="1"/>
        <rFont val="Calibri"/>
        <family val="2"/>
        <scheme val="minor"/>
      </rPr>
      <t>Aim 4:</t>
    </r>
    <r>
      <rPr>
        <b/>
        <sz val="18"/>
        <color theme="1"/>
        <rFont val="Calibri"/>
        <family val="2"/>
        <scheme val="minor"/>
      </rPr>
      <t xml:space="preserve"> </t>
    </r>
    <r>
      <rPr>
        <sz val="18"/>
        <color theme="1"/>
        <rFont val="Calibri"/>
        <family val="2"/>
        <scheme val="minor"/>
      </rPr>
      <t>When a perinatal mental health screening tool is positive, assess the patient and determine treatment approach.</t>
    </r>
  </si>
  <si>
    <t>Review the information below to learn about your areas of strength and weakness, and for ideas on how to improve on Aim 4:</t>
  </si>
  <si>
    <t>To directly review all suggested goals for Aim 4, click here</t>
  </si>
  <si>
    <t>According to our patient charts, after a positive screen, our patients are assessed by a licensed independent professional (e.g., Ob/Gyn NP, midwife) at the following rates:</t>
  </si>
  <si>
    <t>[chart_partiia_assess] = 70 or [chart_partiia_assess] &gt; 70</t>
  </si>
  <si>
    <t>According to our patient charts, after a positive screen, our clinicians routinely check labs to rule out medical causes (e.g., TSH, B12, folate, etc.) at the following rates:</t>
  </si>
  <si>
    <t>[chart_partiia_medet] = 50 or [chart_partiia_medet] &gt; 50</t>
  </si>
  <si>
    <t>Our practice supports and expects our clinicians and staff to have the confidence and skills we need to assess and address for perinatal mental health conditions.</t>
  </si>
  <si>
    <t>[practice_address] = '5' or [practice_address] = '4'</t>
  </si>
  <si>
    <t>Our clinicians routinely inquire about all patients' prior histories of psychiatric illness and/or treatment, regardless of screening outcomes.</t>
  </si>
  <si>
    <t>According to our patient charts, our clinicians inquire about patients' prior history of psychiatric illness and/or treatment at the following rates:</t>
  </si>
  <si>
    <t>Our clinicians routinely inquire about our patients' family histories of psychiatric illness and/or treatment.</t>
  </si>
  <si>
    <t>Review the information below to learn about your areas of strength and weakness, and for ideas on how to improve on Aim 5:</t>
  </si>
  <si>
    <t>To directly review all suggested goals for Aim 5, click here</t>
  </si>
  <si>
    <r>
      <t xml:space="preserve">Our practice has procedures for referring patients with perinatal mental health conditions to </t>
    </r>
    <r>
      <rPr>
        <b/>
        <sz val="12"/>
        <color theme="1"/>
        <rFont val="Calibri"/>
        <family val="2"/>
        <scheme val="minor"/>
      </rPr>
      <t>non-pharmacologic treatments</t>
    </r>
    <r>
      <rPr>
        <sz val="12"/>
        <color theme="1"/>
        <rFont val="Calibri"/>
        <family val="2"/>
        <scheme val="minor"/>
      </rPr>
      <t>.</t>
    </r>
  </si>
  <si>
    <r>
      <t xml:space="preserve">Our practice has procedures for referring and/or providing patients with perinatal mental health conditions access to </t>
    </r>
    <r>
      <rPr>
        <b/>
        <sz val="12"/>
        <color theme="1"/>
        <rFont val="Calibri"/>
        <family val="2"/>
        <scheme val="minor"/>
      </rPr>
      <t>pharmacotherapy</t>
    </r>
    <r>
      <rPr>
        <sz val="12"/>
        <color theme="1"/>
        <rFont val="Calibri"/>
        <family val="2"/>
        <scheme val="minor"/>
      </rPr>
      <t>.</t>
    </r>
  </si>
  <si>
    <r>
      <rPr>
        <b/>
        <u/>
        <sz val="18"/>
        <color theme="1"/>
        <rFont val="Calibri"/>
        <family val="2"/>
        <scheme val="minor"/>
      </rPr>
      <t>Aim 6:</t>
    </r>
    <r>
      <rPr>
        <b/>
        <sz val="18"/>
        <color theme="1"/>
        <rFont val="Calibri"/>
        <family val="2"/>
        <scheme val="minor"/>
      </rPr>
      <t xml:space="preserve"> </t>
    </r>
    <r>
      <rPr>
        <sz val="18"/>
        <color theme="1"/>
        <rFont val="Calibri"/>
        <family val="2"/>
        <scheme val="minor"/>
      </rPr>
      <t>Refer patients who screen positive for psychotherapy, group therapy, or other treatment and support options.</t>
    </r>
  </si>
  <si>
    <t>Review the information below to learn about your areas of strength and weakness, and for ideas on how to improve on Aim 6:</t>
  </si>
  <si>
    <t>To directly review all suggested goals for Aim 6, click here</t>
  </si>
  <si>
    <t>According to our patient charts, after a positive screen, our patients were asked about current therapy or offered a referral at the following rates:</t>
  </si>
  <si>
    <t>sum([chart_partiii_doc_ther])</t>
  </si>
  <si>
    <t>[chart_partiii_doc_ther] = 80 or [chart_partiii_doc_ther] &gt; 80</t>
  </si>
  <si>
    <t>Our embedded treatment options include clinicians who will conduct therapy for women with perinatal mental health conditions.</t>
  </si>
  <si>
    <t>[practice_onsite_ther]= '1'</t>
  </si>
  <si>
    <t>According to our patient charts, if the bipolar disorder screen is positive at any time point, our practice refers women to a consultation or for treatment with a psychiatrist at the following rates:</t>
  </si>
  <si>
    <t>Our practice has an emergency referral protocol to manage safety concerns in patients at risk of harm to self or others (e.g. baby) or unable to care for herself or her baby due to psychiatric illness.</t>
  </si>
  <si>
    <r>
      <rPr>
        <b/>
        <u/>
        <sz val="18"/>
        <color theme="1"/>
        <rFont val="Calibri"/>
        <family val="2"/>
        <scheme val="minor"/>
      </rPr>
      <t>Aim 7:</t>
    </r>
    <r>
      <rPr>
        <b/>
        <sz val="18"/>
        <color theme="1"/>
        <rFont val="Calibri"/>
        <family val="2"/>
        <scheme val="minor"/>
      </rPr>
      <t xml:space="preserve"> </t>
    </r>
    <r>
      <rPr>
        <sz val="18"/>
        <color theme="1"/>
        <rFont val="Calibri"/>
        <family val="2"/>
        <scheme val="minor"/>
      </rPr>
      <t>Start medication treatment when indicated.</t>
    </r>
  </si>
  <si>
    <t>Review the information below to learn about your areas of strength and weakness, and for ideas on how to improve on Aim 7:</t>
  </si>
  <si>
    <t>To directly review all suggested goals for Aim 7, click here</t>
  </si>
  <si>
    <t>According to our patient charts, after a positive screen, our patients were asked about current medication treatment or offered medication, when appropriate, at the following rates:</t>
  </si>
  <si>
    <t>sum([chart_partiii_doc_tx])</t>
  </si>
  <si>
    <t>[chart_partiii_doc_tx] = 50 or [chart_partiii_doc_tx] &gt; 50</t>
  </si>
  <si>
    <t>Our practice has procedures for providing embedded treatment (e.g., co-located care, OBs that will provide bridge pharmacotherapy, etc.) to patients with perinatal mental health conditions, to help bridge the gap until they are able to get into longer-term care.</t>
  </si>
  <si>
    <t>[practice_onsite_tx]= '1'</t>
  </si>
  <si>
    <t>Our embedded treatment options include obstetric clinicians who will prescribe psychiatric medications to women with perinatal mental health conditions.</t>
  </si>
  <si>
    <t>[practice_onsite_meds]= '1'</t>
  </si>
  <si>
    <t>Our practice supports and expects our clinicians and staff to have the confidence and skills we need to treat perinatal mental health conditions.</t>
  </si>
  <si>
    <t>[practice_treat] = '5' or [practice_treat] = '4'</t>
  </si>
  <si>
    <t>Review the information below to learn about your areas of strength and weakness, and for ideas on how to improve on Aim 8:</t>
  </si>
  <si>
    <t>To directly review all suggested goals for Aim 8, click here</t>
  </si>
  <si>
    <t>Our practice has a system in place to monitor and follow up with patients who screen positive for perinatal mental health conditions.</t>
  </si>
  <si>
    <t>[practice_followup]= '1'</t>
  </si>
  <si>
    <t>According to our patient charts, positive screens in earlier visits are addressed by clinicians during follow-up visits at the following rates:</t>
  </si>
  <si>
    <t>sum([chart_partiv_fu_assess])</t>
  </si>
  <si>
    <t>[chart_partiv_fu_assess] = 50 or [chart_partiv_fu_assess] &gt; 50</t>
  </si>
  <si>
    <t>According to our patient charts, our patients with earlier positive screens are re-screened by clinicians in follow-up visits at the following rates:</t>
  </si>
  <si>
    <t>sum([chart_partiv_fu_doc])</t>
  </si>
  <si>
    <t>[chart_partiv_fu_doc] = 50 or [chart_partiv_fu_doc] &gt; 50</t>
  </si>
  <si>
    <t>In our practice, if a patient has a positive result(s) on a mental health screening tool, our clinicians continue to screen and assess her at multiple time points to monitor her status and adjust care.</t>
  </si>
  <si>
    <t>[practice_assess_reg] = '5' or [practice_assess_reg] = '4'</t>
  </si>
  <si>
    <t>Review the information below to learn about your areas of strength and weakness, and for ideas on how to improve on Aim 9:</t>
  </si>
  <si>
    <t>To directly review all suggested goals for Aim 9, click here</t>
  </si>
  <si>
    <t>According to our patient charts, in patients with positive screens in earlier visits, the positive screen(s) is noted in the treatment plan at the comprehensive postpartum visit at the following rates:</t>
  </si>
  <si>
    <t>sum([chart_partvabcd_txplan])</t>
  </si>
  <si>
    <t>[chart_partvabcd_txplan] = 50 or [chart_partvabcd_txplan] &gt; 50</t>
  </si>
  <si>
    <t>Our practice has a procedure for continuing to care for women with mental health conditions when postpartum care is complete and/or transitioning them to ongoing care with a PCP or other mental health/behavioral health clinician.</t>
  </si>
  <si>
    <t>[practice_transition] = '5' or [practice_transition] = '4'</t>
  </si>
  <si>
    <t>According to our patient charts, if the screener is still positive at the postpartum visit, follow-up care with another health care clinician is noted and/or the OB clinician plans to continue care until transfer to another clinician could be arranged at the following rates:</t>
  </si>
  <si>
    <t>sum([chart_partvabcd_mainten])</t>
  </si>
  <si>
    <t>[chart_partvabcd_mainten] = 50 or [chart_partvabcd_mainten] &gt; 50</t>
  </si>
  <si>
    <t>Our practice has a procedure for communicating and collaborating with the infant's clinician about mother and infant's care postpartum (e.g., maternal medications, treatment plan, breastfeeding, family support, and community resources).</t>
  </si>
  <si>
    <t>[practice_infant] = '5' or [practice_infant] = '4'</t>
  </si>
  <si>
    <t>According to our patient charts, if psychiatric medications were prescribed for mental health conditions by an OB clinician during the perinatal period, prescriptions were continued postpartum to help the patient avoid gaps in medication treatment at the following rates:</t>
  </si>
  <si>
    <t>sum([chart_partvabcd_tx_cont])</t>
  </si>
  <si>
    <t>[chart_partvabcd_tx_cont] = 50 or [chart_partvabcd_tx_cont] &gt; 50</t>
  </si>
  <si>
    <r>
      <rPr>
        <b/>
        <u/>
        <sz val="20"/>
        <color theme="1"/>
        <rFont val="Calibri"/>
        <family val="2"/>
        <scheme val="minor"/>
      </rPr>
      <t>Instructions:</t>
    </r>
    <r>
      <rPr>
        <b/>
        <sz val="20"/>
        <color theme="1"/>
        <rFont val="Calibri"/>
        <family val="2"/>
        <scheme val="minor"/>
      </rPr>
      <t xml:space="preserve"> </t>
    </r>
    <r>
      <rPr>
        <sz val="20"/>
        <color theme="1"/>
        <rFont val="Calibri"/>
        <family val="2"/>
        <scheme val="minor"/>
      </rPr>
      <t xml:space="preserve">Based on the crosswalk output, choose the goals to include as a part of your implementation. </t>
    </r>
  </si>
  <si>
    <t>Check here to include in the "Final goal template"</t>
  </si>
  <si>
    <t>NOTE: Put an "X" in the designated area next to each goal to have it included in the "Final goal output" tab</t>
  </si>
  <si>
    <t>See below for suggested goals depending upon your practice's needs</t>
  </si>
  <si>
    <t>return to "Crosswalk output"</t>
  </si>
  <si>
    <t>Examples:</t>
  </si>
  <si>
    <r>
      <t xml:space="preserve">By </t>
    </r>
    <r>
      <rPr>
        <i/>
        <sz val="12"/>
        <color rgb="FFFF0000"/>
        <rFont val="Calibri (Body)"/>
      </rPr>
      <t>[DATE]</t>
    </r>
    <r>
      <rPr>
        <sz val="12"/>
        <color theme="1"/>
        <rFont val="Calibri"/>
        <family val="2"/>
        <scheme val="minor"/>
      </rPr>
      <t>, we will incorporate an explanation of screening into our intake workflow for each new prenatal patient.</t>
    </r>
  </si>
  <si>
    <r>
      <t xml:space="preserve">By </t>
    </r>
    <r>
      <rPr>
        <i/>
        <sz val="12"/>
        <color rgb="FFFF0000"/>
        <rFont val="Calibri (Body)"/>
      </rPr>
      <t>[DATE]</t>
    </r>
    <r>
      <rPr>
        <sz val="12"/>
        <color theme="1"/>
        <rFont val="Calibri"/>
        <family val="2"/>
        <scheme val="minor"/>
      </rPr>
      <t>, we will have a staff meeting focused on reviewing how to implement patient-centered language, trauma informed care, and strenghs-based communication.</t>
    </r>
  </si>
  <si>
    <r>
      <t xml:space="preserve">By </t>
    </r>
    <r>
      <rPr>
        <i/>
        <sz val="12"/>
        <color rgb="FFFF0000"/>
        <rFont val="Calibri (Body)"/>
      </rPr>
      <t>[DATE]</t>
    </r>
    <r>
      <rPr>
        <sz val="12"/>
        <color theme="1"/>
        <rFont val="Calibri"/>
        <family val="2"/>
        <scheme val="minor"/>
      </rPr>
      <t>, we will provide education and training to clinicians and clinical staff about perinatal mental health conditions.</t>
    </r>
  </si>
  <si>
    <r>
      <t xml:space="preserve">By </t>
    </r>
    <r>
      <rPr>
        <i/>
        <sz val="12"/>
        <color rgb="FFFF0000"/>
        <rFont val="Calibri (Body)"/>
      </rPr>
      <t>[DATE]</t>
    </r>
    <r>
      <rPr>
        <sz val="12"/>
        <color theme="1"/>
        <rFont val="Calibri"/>
        <family val="2"/>
        <scheme val="minor"/>
      </rPr>
      <t>, we will have identified training needs specific to different staff (e.g., nursing, front desk, clinicians) and a plan to provide training tailored to the needs.</t>
    </r>
  </si>
  <si>
    <r>
      <t xml:space="preserve">By </t>
    </r>
    <r>
      <rPr>
        <i/>
        <sz val="12"/>
        <color rgb="FFFF0000"/>
        <rFont val="Calibri (Body)"/>
      </rPr>
      <t>[DATE]</t>
    </r>
    <r>
      <rPr>
        <sz val="12"/>
        <color theme="1"/>
        <rFont val="Calibri"/>
        <family val="2"/>
        <scheme val="minor"/>
      </rPr>
      <t>, all clinicians will have completed the Lifeline4Moms e-module training on mental health screening, assessment, and treatment.</t>
    </r>
  </si>
  <si>
    <r>
      <t xml:space="preserve">Beginning </t>
    </r>
    <r>
      <rPr>
        <i/>
        <sz val="12"/>
        <color rgb="FFFF0000"/>
        <rFont val="Calibri (Body)"/>
      </rPr>
      <t>[DATE]</t>
    </r>
    <r>
      <rPr>
        <sz val="12"/>
        <color theme="1"/>
        <rFont val="Calibri"/>
        <family val="2"/>
        <scheme val="minor"/>
      </rPr>
      <t xml:space="preserve">, we will provide </t>
    </r>
    <r>
      <rPr>
        <i/>
        <sz val="12"/>
        <color rgb="FFFF0000"/>
        <rFont val="Calibri (Body)"/>
      </rPr>
      <t>[name of literature regarding prenatal and/or postpartum mental health]</t>
    </r>
    <r>
      <rPr>
        <sz val="12"/>
        <color theme="1"/>
        <rFont val="Calibri"/>
        <family val="2"/>
        <scheme val="minor"/>
      </rPr>
      <t xml:space="preserve"> via </t>
    </r>
    <r>
      <rPr>
        <i/>
        <sz val="12"/>
        <color rgb="FFFF0000"/>
        <rFont val="Calibri (Body)"/>
      </rPr>
      <t>[print packet, electronic link, EMR, email]</t>
    </r>
    <r>
      <rPr>
        <sz val="12"/>
        <color theme="1"/>
        <rFont val="Calibri"/>
        <family val="2"/>
        <scheme val="minor"/>
      </rPr>
      <t xml:space="preserve"> to each patient scheduled for an OB intake visit.</t>
    </r>
  </si>
  <si>
    <r>
      <t xml:space="preserve">By </t>
    </r>
    <r>
      <rPr>
        <i/>
        <sz val="12"/>
        <color rgb="FFFF0000"/>
        <rFont val="Calibri (Body)"/>
      </rPr>
      <t>[DATE]</t>
    </r>
    <r>
      <rPr>
        <sz val="12"/>
        <color theme="1"/>
        <rFont val="Calibri"/>
        <family val="2"/>
        <scheme val="minor"/>
      </rPr>
      <t xml:space="preserve">, we will identify at least one language other than English that reflects the patients we serve and by </t>
    </r>
    <r>
      <rPr>
        <i/>
        <sz val="12"/>
        <color rgb="FFFF0000"/>
        <rFont val="Calibri (Body)"/>
      </rPr>
      <t>[DATE]</t>
    </r>
    <r>
      <rPr>
        <sz val="12"/>
        <color theme="1"/>
        <rFont val="Calibri"/>
        <family val="2"/>
        <scheme val="minor"/>
      </rPr>
      <t xml:space="preserve"> will have literature available in that language. </t>
    </r>
  </si>
  <si>
    <r>
      <t xml:space="preserve">By </t>
    </r>
    <r>
      <rPr>
        <i/>
        <sz val="12"/>
        <color rgb="FFFF0000"/>
        <rFont val="Calibri (Body)"/>
      </rPr>
      <t>[DATE]</t>
    </r>
    <r>
      <rPr>
        <sz val="12"/>
        <color theme="1"/>
        <rFont val="Calibri"/>
        <family val="2"/>
        <scheme val="minor"/>
      </rPr>
      <t>, we will implement the “teach back” method where staff ask patients to repeat back the information conveyed in the educational materials presented.</t>
    </r>
  </si>
  <si>
    <r>
      <t xml:space="preserve">By </t>
    </r>
    <r>
      <rPr>
        <i/>
        <sz val="12"/>
        <color rgb="FFFF0000"/>
        <rFont val="Calibri (Body)"/>
      </rPr>
      <t>[DATE]</t>
    </r>
    <r>
      <rPr>
        <sz val="12"/>
        <color theme="1"/>
        <rFont val="Calibri"/>
        <family val="2"/>
        <scheme val="minor"/>
      </rPr>
      <t>, our website will contain information about perinatal mental health conditions.</t>
    </r>
  </si>
  <si>
    <r>
      <t xml:space="preserve">By </t>
    </r>
    <r>
      <rPr>
        <i/>
        <sz val="12"/>
        <color rgb="FFFF0000"/>
        <rFont val="Calibri (Body)"/>
      </rPr>
      <t>[DATE]</t>
    </r>
    <r>
      <rPr>
        <sz val="12"/>
        <color theme="1"/>
        <rFont val="Calibri"/>
        <family val="2"/>
        <scheme val="minor"/>
      </rPr>
      <t>, we will have our website reviewed by a mental health professional to solicit feedback on content.</t>
    </r>
  </si>
  <si>
    <r>
      <t xml:space="preserve">By </t>
    </r>
    <r>
      <rPr>
        <i/>
        <sz val="12"/>
        <color rgb="FFFF0000"/>
        <rFont val="Calibri (Body)"/>
      </rPr>
      <t>[DATE]</t>
    </r>
    <r>
      <rPr>
        <sz val="12"/>
        <color theme="1"/>
        <rFont val="Calibri"/>
        <family val="2"/>
        <scheme val="minor"/>
      </rPr>
      <t>, our social media and app-based platforms will contain information about perinatal mental health conditions.</t>
    </r>
  </si>
  <si>
    <r>
      <t xml:space="preserve">By </t>
    </r>
    <r>
      <rPr>
        <i/>
        <sz val="12"/>
        <color rgb="FFFF0000"/>
        <rFont val="Calibri (Body)"/>
      </rPr>
      <t>[DATE]</t>
    </r>
    <r>
      <rPr>
        <sz val="12"/>
        <color theme="1"/>
        <rFont val="Calibri"/>
        <family val="2"/>
        <scheme val="minor"/>
      </rPr>
      <t>, we will provide at least one training to licensed indepdendent professionals (i.e., MD, DO, NP, PA, CNMW) regarding perinatal mental health.</t>
    </r>
  </si>
  <si>
    <r>
      <t xml:space="preserve">By </t>
    </r>
    <r>
      <rPr>
        <i/>
        <sz val="12"/>
        <color rgb="FFFF0000"/>
        <rFont val="Calibri (Body)"/>
      </rPr>
      <t>[DATE]</t>
    </r>
    <r>
      <rPr>
        <sz val="12"/>
        <color theme="1"/>
        <rFont val="Calibri"/>
        <family val="2"/>
        <scheme val="minor"/>
      </rPr>
      <t>, we will provide at least one training to non-indepdendent medical professionals (i.e., RN, LPN, MA, PCA) regarding perinatal mental health.</t>
    </r>
  </si>
  <si>
    <r>
      <t xml:space="preserve">By </t>
    </r>
    <r>
      <rPr>
        <i/>
        <sz val="12"/>
        <color rgb="FFFF0000"/>
        <rFont val="Calibri (Body)"/>
      </rPr>
      <t>[DATE]</t>
    </r>
    <r>
      <rPr>
        <sz val="12"/>
        <color theme="1"/>
        <rFont val="Calibri"/>
        <family val="2"/>
        <scheme val="minor"/>
      </rPr>
      <t xml:space="preserve">, we will have perinatal mental health screening procedures </t>
    </r>
  </si>
  <si>
    <r>
      <t xml:space="preserve">By </t>
    </r>
    <r>
      <rPr>
        <i/>
        <sz val="12"/>
        <color rgb="FFFF0000"/>
        <rFont val="Calibri (Body)"/>
      </rPr>
      <t>[DATE]</t>
    </r>
    <r>
      <rPr>
        <sz val="12"/>
        <color theme="1"/>
        <rFont val="Calibri"/>
        <family val="2"/>
        <scheme val="minor"/>
      </rPr>
      <t xml:space="preserve">, </t>
    </r>
    <r>
      <rPr>
        <b/>
        <i/>
        <sz val="12"/>
        <color rgb="FFFF0000"/>
        <rFont val="Calibri (Body)"/>
      </rPr>
      <t>X</t>
    </r>
    <r>
      <rPr>
        <sz val="12"/>
        <color theme="1"/>
        <rFont val="Calibri"/>
        <family val="2"/>
        <scheme val="minor"/>
      </rPr>
      <t>% of clinicians will be asking about and documenting engagement in treatment after a positive mental health screen.</t>
    </r>
  </si>
  <si>
    <t>We recommend that you set a 50% minimum goal</t>
  </si>
  <si>
    <r>
      <t xml:space="preserve">By </t>
    </r>
    <r>
      <rPr>
        <i/>
        <sz val="12"/>
        <color rgb="FFFF0000"/>
        <rFont val="Calibri (Body)"/>
      </rPr>
      <t>[DATE]</t>
    </r>
    <r>
      <rPr>
        <sz val="12"/>
        <color theme="1"/>
        <rFont val="Calibri"/>
        <family val="2"/>
        <scheme val="minor"/>
      </rPr>
      <t xml:space="preserve">, </t>
    </r>
    <r>
      <rPr>
        <b/>
        <i/>
        <sz val="12"/>
        <color rgb="FFFF0000"/>
        <rFont val="Calibri (Body)"/>
      </rPr>
      <t>X</t>
    </r>
    <r>
      <rPr>
        <sz val="12"/>
        <color theme="1"/>
        <rFont val="Calibri"/>
        <family val="2"/>
        <scheme val="minor"/>
      </rPr>
      <t>% of clinicians will provide psychoeducation to patients that endorse a prior psychiatric history and will document in their chart that they did so.</t>
    </r>
  </si>
  <si>
    <t>We recommend that you set a 75% minimum goal</t>
  </si>
  <si>
    <r>
      <t xml:space="preserve">By </t>
    </r>
    <r>
      <rPr>
        <i/>
        <sz val="12"/>
        <color rgb="FFFF0000"/>
        <rFont val="Calibri (Body)"/>
      </rPr>
      <t>[DATE]</t>
    </r>
    <r>
      <rPr>
        <sz val="12"/>
        <rFont val="Calibri"/>
        <family val="2"/>
        <scheme val="minor"/>
      </rPr>
      <t>, we will have developed or identified standardized psychoeducational materials for patients with a previous psychiatric history that includes information on psychiatric relapse and relapse prevention.</t>
    </r>
  </si>
  <si>
    <r>
      <t xml:space="preserve">By </t>
    </r>
    <r>
      <rPr>
        <i/>
        <sz val="12"/>
        <color rgb="FFFF0000"/>
        <rFont val="Calibri (Body)"/>
      </rPr>
      <t>[DATE]</t>
    </r>
    <r>
      <rPr>
        <sz val="12"/>
        <rFont val="Calibri"/>
        <family val="2"/>
        <scheme val="minor"/>
      </rPr>
      <t xml:space="preserve">, we will have made standardized psychoeducational materials available for patients with a previous psychiatric history that includes information on psychiatric relapse and relapse prevention. </t>
    </r>
  </si>
  <si>
    <r>
      <t xml:space="preserve">By </t>
    </r>
    <r>
      <rPr>
        <i/>
        <sz val="12"/>
        <color rgb="FFFF0000"/>
        <rFont val="Calibri (Body)"/>
      </rPr>
      <t>[DATE]</t>
    </r>
    <r>
      <rPr>
        <sz val="12"/>
        <color theme="1"/>
        <rFont val="Calibri"/>
        <family val="2"/>
        <scheme val="minor"/>
      </rPr>
      <t xml:space="preserve">, </t>
    </r>
    <r>
      <rPr>
        <b/>
        <i/>
        <sz val="12"/>
        <color rgb="FFFF0000"/>
        <rFont val="Calibri (Body)"/>
      </rPr>
      <t>X</t>
    </r>
    <r>
      <rPr>
        <sz val="12"/>
        <color theme="1"/>
        <rFont val="Calibri"/>
        <family val="2"/>
        <scheme val="minor"/>
      </rPr>
      <t>% of clinicians will be providing psychoeducation to patients that screen positive on a mental health screen and will document in their chart that they did so.</t>
    </r>
  </si>
  <si>
    <r>
      <t xml:space="preserve">By </t>
    </r>
    <r>
      <rPr>
        <i/>
        <sz val="12"/>
        <color rgb="FFFF0000"/>
        <rFont val="Calibri (Body)"/>
      </rPr>
      <t>[DATE]</t>
    </r>
    <r>
      <rPr>
        <sz val="12"/>
        <color theme="1"/>
        <rFont val="Calibri"/>
        <family val="2"/>
        <scheme val="minor"/>
      </rPr>
      <t xml:space="preserve">, we will develop or identify standardized psychoeducational materials for patients who screen positive. </t>
    </r>
  </si>
  <si>
    <r>
      <t xml:space="preserve">By </t>
    </r>
    <r>
      <rPr>
        <i/>
        <sz val="12"/>
        <color rgb="FFFF0000"/>
        <rFont val="Calibri (Body)"/>
      </rPr>
      <t>[DATE]</t>
    </r>
    <r>
      <rPr>
        <sz val="12"/>
        <color theme="1"/>
        <rFont val="Calibri"/>
        <family val="2"/>
        <scheme val="minor"/>
      </rPr>
      <t>, we will have made standardized psychoeducational materials available to patients who screen positive.</t>
    </r>
  </si>
  <si>
    <r>
      <t xml:space="preserve">By </t>
    </r>
    <r>
      <rPr>
        <i/>
        <sz val="12"/>
        <color rgb="FFFF0000"/>
        <rFont val="Calibri (Body)"/>
      </rPr>
      <t>[DATE]</t>
    </r>
    <r>
      <rPr>
        <sz val="12"/>
        <color theme="1"/>
        <rFont val="Calibri"/>
        <family val="2"/>
        <scheme val="minor"/>
      </rPr>
      <t xml:space="preserve">, </t>
    </r>
    <r>
      <rPr>
        <b/>
        <i/>
        <sz val="12"/>
        <color rgb="FFFF0000"/>
        <rFont val="Calibri (Body)"/>
      </rPr>
      <t>X</t>
    </r>
    <r>
      <rPr>
        <sz val="12"/>
        <color theme="1"/>
        <rFont val="Calibri"/>
        <family val="2"/>
        <scheme val="minor"/>
      </rPr>
      <t>% of the practice's spaces (e.g., bathrooms, exam rooms, waiting room, etc.) will have educational materials about perinatal mental health posted or available.</t>
    </r>
  </si>
  <si>
    <r>
      <t xml:space="preserve">By </t>
    </r>
    <r>
      <rPr>
        <i/>
        <sz val="12"/>
        <color rgb="FFFF0000"/>
        <rFont val="Calibri (Body)"/>
      </rPr>
      <t>[DATE]</t>
    </r>
    <r>
      <rPr>
        <sz val="12"/>
        <color theme="1"/>
        <rFont val="Calibri"/>
        <family val="2"/>
        <scheme val="minor"/>
      </rPr>
      <t>, we will review all patient perinatal educational materials, the website, and posted materials to determine if they represent the full breadth of perinatal individuals we serve.</t>
    </r>
  </si>
  <si>
    <r>
      <t xml:space="preserve">By </t>
    </r>
    <r>
      <rPr>
        <i/>
        <sz val="12"/>
        <color rgb="FFFF0000"/>
        <rFont val="Calibri (Body)"/>
      </rPr>
      <t>[DATE]</t>
    </r>
    <r>
      <rPr>
        <sz val="12"/>
        <color theme="1"/>
        <rFont val="Calibri"/>
        <family val="2"/>
        <scheme val="minor"/>
      </rPr>
      <t>, we will update all patient perinatal educational materials, the website, and other posted materials to represent the full breadth of perinatal individuals we serve.</t>
    </r>
  </si>
  <si>
    <t xml:space="preserve">Depression screening rates in the first half of pregnancy:					</t>
  </si>
  <si>
    <t xml:space="preserve">Anxiety screening rates in the first half of pregnancy:					</t>
  </si>
  <si>
    <t xml:space="preserve">PTSD screening rates in the first half of pregnancy:					</t>
  </si>
  <si>
    <r>
      <t xml:space="preserve">By </t>
    </r>
    <r>
      <rPr>
        <i/>
        <sz val="12"/>
        <color rgb="FFFF0000"/>
        <rFont val="Calibri (Body)"/>
      </rPr>
      <t>[DATE]</t>
    </r>
    <r>
      <rPr>
        <sz val="12"/>
        <color theme="1"/>
        <rFont val="Calibri"/>
        <family val="2"/>
        <scheme val="minor"/>
      </rPr>
      <t xml:space="preserve">, </t>
    </r>
    <r>
      <rPr>
        <b/>
        <i/>
        <sz val="12"/>
        <color rgb="FFFF0000"/>
        <rFont val="Calibri (Body)"/>
      </rPr>
      <t>X</t>
    </r>
    <r>
      <rPr>
        <sz val="12"/>
        <color theme="1"/>
        <rFont val="Calibri"/>
        <family val="2"/>
        <scheme val="minor"/>
      </rPr>
      <t xml:space="preserve">% of patients who have a new OB visit on or after </t>
    </r>
    <r>
      <rPr>
        <i/>
        <sz val="12"/>
        <color rgb="FFFF0000"/>
        <rFont val="Calibri (Body)"/>
      </rPr>
      <t>[DATE]</t>
    </r>
    <r>
      <rPr>
        <sz val="12"/>
        <color theme="1"/>
        <rFont val="Calibri"/>
        <family val="2"/>
        <scheme val="minor"/>
      </rPr>
      <t xml:space="preserve"> will be screened for depression, anxiety, and PTSD at the time of their new OB visit using Sections A, B, and C, of the Screening for Mood changes During Pregnancy and After Giving Birth Screener.</t>
    </r>
  </si>
  <si>
    <t>We recommend that you set a 80% minimum goal</t>
  </si>
  <si>
    <r>
      <rPr>
        <b/>
        <i/>
        <sz val="12"/>
        <color rgb="FFFF0000"/>
        <rFont val="Calibri (Body)"/>
      </rPr>
      <t>XX</t>
    </r>
    <r>
      <rPr>
        <sz val="12"/>
        <color theme="1"/>
        <rFont val="Calibri"/>
        <family val="2"/>
        <scheme val="minor"/>
      </rPr>
      <t xml:space="preserve"> months after implementation, we will review progress towards goals and identify common barriers to screening in the first half of pregnancy. </t>
    </r>
  </si>
  <si>
    <t xml:space="preserve">Depression screening rates in the second half of pregnancy:					</t>
  </si>
  <si>
    <t xml:space="preserve">Anxiety screening rates in the second half of pregnancy:					</t>
  </si>
  <si>
    <t xml:space="preserve">PTSD screening rates in the second half of pregnancy:					</t>
  </si>
  <si>
    <r>
      <t xml:space="preserve">By </t>
    </r>
    <r>
      <rPr>
        <i/>
        <sz val="12"/>
        <color rgb="FFFF0000"/>
        <rFont val="Calibri (Body)"/>
      </rPr>
      <t>[DATE]</t>
    </r>
    <r>
      <rPr>
        <sz val="12"/>
        <color theme="1"/>
        <rFont val="Calibri"/>
        <family val="2"/>
        <scheme val="minor"/>
      </rPr>
      <t xml:space="preserve">, </t>
    </r>
    <r>
      <rPr>
        <b/>
        <i/>
        <sz val="12"/>
        <color rgb="FFFF0000"/>
        <rFont val="Calibri (Body)"/>
      </rPr>
      <t>X</t>
    </r>
    <r>
      <rPr>
        <sz val="12"/>
        <color theme="1"/>
        <rFont val="Calibri"/>
        <family val="2"/>
        <scheme val="minor"/>
      </rPr>
      <t xml:space="preserve">% of patients who have a new OB visit after </t>
    </r>
    <r>
      <rPr>
        <i/>
        <sz val="12"/>
        <color rgb="FFFF0000"/>
        <rFont val="Calibri (Body)"/>
      </rPr>
      <t>[DATE]</t>
    </r>
    <r>
      <rPr>
        <sz val="12"/>
        <color theme="1"/>
        <rFont val="Calibri"/>
        <family val="2"/>
        <scheme val="minor"/>
      </rPr>
      <t xml:space="preserve"> will be screened for depression, anxiety, and PTSD in the second half of pregnancy using Sections A, B and C of the Follow-up Screening for Mood changes During Pregnancy and After Giving Birth Screener.</t>
    </r>
  </si>
  <si>
    <r>
      <rPr>
        <b/>
        <i/>
        <sz val="12"/>
        <color rgb="FFFF0000"/>
        <rFont val="Calibri (Body)"/>
      </rPr>
      <t>XX</t>
    </r>
    <r>
      <rPr>
        <sz val="12"/>
        <color theme="1"/>
        <rFont val="Calibri"/>
        <family val="2"/>
        <scheme val="minor"/>
      </rPr>
      <t xml:space="preserve"> months after implementation, we will review progress towards goals and identify common barriers to screening in the second half of pregnancy.</t>
    </r>
  </si>
  <si>
    <t xml:space="preserve">Depression screening rates in the postpartum period:					</t>
  </si>
  <si>
    <t xml:space="preserve">Anxiety screening rates in the postpartum period:					</t>
  </si>
  <si>
    <t xml:space="preserve">PTSD screening rates in the postpartum period:					</t>
  </si>
  <si>
    <r>
      <rPr>
        <sz val="12"/>
        <color theme="1"/>
        <rFont val="Calibri"/>
        <family val="2"/>
        <scheme val="minor"/>
      </rPr>
      <t xml:space="preserve">By </t>
    </r>
    <r>
      <rPr>
        <i/>
        <sz val="12"/>
        <color rgb="FFFF0000"/>
        <rFont val="Calibri (Body)"/>
      </rPr>
      <t>[DATE]</t>
    </r>
    <r>
      <rPr>
        <sz val="12"/>
        <color theme="1"/>
        <rFont val="Calibri"/>
        <family val="2"/>
        <scheme val="minor"/>
      </rPr>
      <t xml:space="preserve">, </t>
    </r>
    <r>
      <rPr>
        <b/>
        <i/>
        <sz val="12"/>
        <color rgb="FFFF0000"/>
        <rFont val="Calibri (Body)"/>
      </rPr>
      <t>X</t>
    </r>
    <r>
      <rPr>
        <sz val="12"/>
        <color theme="1"/>
        <rFont val="Calibri"/>
        <family val="2"/>
        <scheme val="minor"/>
      </rPr>
      <t xml:space="preserve">% of patients who have a new OB visit after </t>
    </r>
    <r>
      <rPr>
        <i/>
        <sz val="12"/>
        <color rgb="FFFF0000"/>
        <rFont val="Calibri (Body)"/>
      </rPr>
      <t>[DATE]</t>
    </r>
    <r>
      <rPr>
        <sz val="12"/>
        <color theme="1"/>
        <rFont val="Calibri"/>
        <family val="2"/>
        <scheme val="minor"/>
      </rPr>
      <t xml:space="preserve"> will be screened for depression, anxiety, and PTSD at the time of their </t>
    </r>
    <r>
      <rPr>
        <b/>
        <i/>
        <sz val="12"/>
        <color rgb="FFFF0000"/>
        <rFont val="Calibri (Body)"/>
      </rPr>
      <t>X</t>
    </r>
    <r>
      <rPr>
        <sz val="12"/>
        <color theme="1"/>
        <rFont val="Calibri"/>
        <family val="2"/>
        <scheme val="minor"/>
      </rPr>
      <t>-week postpartum visit using Sections A, B, and C of the Follow-up Screening for Mood changes During Pregnancy and After Giving Birth Screener.</t>
    </r>
  </si>
  <si>
    <r>
      <rPr>
        <b/>
        <i/>
        <sz val="12"/>
        <color rgb="FFFF0000"/>
        <rFont val="Calibri (Body)"/>
      </rPr>
      <t>XX</t>
    </r>
    <r>
      <rPr>
        <sz val="12"/>
        <rFont val="Calibri"/>
        <family val="2"/>
        <scheme val="minor"/>
      </rPr>
      <t xml:space="preserve"> months after implementation, we will review progress towards goals and identify common barriers to screening in the postpartum period.</t>
    </r>
  </si>
  <si>
    <r>
      <t xml:space="preserve">BY </t>
    </r>
    <r>
      <rPr>
        <i/>
        <sz val="12"/>
        <color rgb="FFFF0000"/>
        <rFont val="Calibri (Body)"/>
      </rPr>
      <t>[DATE]</t>
    </r>
    <r>
      <rPr>
        <sz val="12"/>
        <color theme="1"/>
        <rFont val="Calibri"/>
        <family val="2"/>
        <scheme val="minor"/>
      </rPr>
      <t>, we will have perinatal mental health screening procedures, including a description of the screening component of a stepped-care model.</t>
    </r>
  </si>
  <si>
    <r>
      <t xml:space="preserve">By </t>
    </r>
    <r>
      <rPr>
        <i/>
        <sz val="12"/>
        <color rgb="FFFF0000"/>
        <rFont val="Calibri (Body)"/>
      </rPr>
      <t>[DATE]</t>
    </r>
    <r>
      <rPr>
        <sz val="12"/>
        <color theme="1"/>
        <rFont val="Calibri"/>
        <family val="2"/>
        <scheme val="minor"/>
      </rPr>
      <t>, we will have completed clinician training on use and interpretation of the perinatal mental health screeners to be used in our practice.</t>
    </r>
  </si>
  <si>
    <r>
      <rPr>
        <b/>
        <i/>
        <sz val="12"/>
        <color rgb="FFFF0000"/>
        <rFont val="Calibri (Body)"/>
      </rPr>
      <t>XX</t>
    </r>
    <r>
      <rPr>
        <sz val="12"/>
        <color theme="1"/>
        <rFont val="Calibri"/>
        <family val="2"/>
        <scheme val="minor"/>
      </rPr>
      <t xml:space="preserve"> months after implementation, we will solicit clinician and staff feedback on barriers and facilitators to screening for perinatal mental health conditions.</t>
    </r>
  </si>
  <si>
    <r>
      <t xml:space="preserve">Beginning </t>
    </r>
    <r>
      <rPr>
        <i/>
        <sz val="12"/>
        <color rgb="FFFF0000"/>
        <rFont val="Calibri (Body)"/>
      </rPr>
      <t>[DATE]</t>
    </r>
    <r>
      <rPr>
        <sz val="12"/>
        <color theme="1"/>
        <rFont val="Calibri"/>
        <family val="2"/>
        <scheme val="minor"/>
      </rPr>
      <t xml:space="preserve">, </t>
    </r>
    <r>
      <rPr>
        <b/>
        <i/>
        <sz val="12"/>
        <color rgb="FFFF0000"/>
        <rFont val="Calibri (Body)"/>
      </rPr>
      <t>X</t>
    </r>
    <r>
      <rPr>
        <sz val="12"/>
        <color theme="1"/>
        <rFont val="Calibri"/>
        <family val="2"/>
        <scheme val="minor"/>
      </rPr>
      <t>% of patients will be administered the Mood Disorder Questionnaire (MDQ) to screen for bipolar disorder at their OB intake visit or after a positive depression screen.</t>
    </r>
  </si>
  <si>
    <r>
      <t xml:space="preserve">By </t>
    </r>
    <r>
      <rPr>
        <i/>
        <sz val="12"/>
        <color rgb="FFFF0000"/>
        <rFont val="Calibri (Body)"/>
      </rPr>
      <t>[DATE]</t>
    </r>
    <r>
      <rPr>
        <sz val="12"/>
        <color theme="1"/>
        <rFont val="Calibri"/>
        <family val="2"/>
        <scheme val="minor"/>
      </rPr>
      <t xml:space="preserve">, </t>
    </r>
    <r>
      <rPr>
        <b/>
        <i/>
        <sz val="12"/>
        <color rgb="FFFF0000"/>
        <rFont val="Calibri (Body)"/>
      </rPr>
      <t>X</t>
    </r>
    <r>
      <rPr>
        <sz val="12"/>
        <color theme="1"/>
        <rFont val="Calibri"/>
        <family val="2"/>
        <scheme val="minor"/>
      </rPr>
      <t>% of patients who are prescribed an antidepressant were screened for bipolar disorder at least once prior to prescribing.</t>
    </r>
  </si>
  <si>
    <r>
      <t xml:space="preserve">By </t>
    </r>
    <r>
      <rPr>
        <i/>
        <sz val="12"/>
        <color rgb="FFFF0000"/>
        <rFont val="Calibri (Body)"/>
      </rPr>
      <t>[DATE]</t>
    </r>
    <r>
      <rPr>
        <sz val="12"/>
        <color theme="1"/>
        <rFont val="Calibri"/>
        <family val="2"/>
        <scheme val="minor"/>
      </rPr>
      <t xml:space="preserve">, any patient who has been prescribed antidepressant medications in the past will have at least one bipolar screen documented in the </t>
    </r>
    <r>
      <rPr>
        <i/>
        <sz val="12"/>
        <color rgb="FFFF0000"/>
        <rFont val="Calibri (Body)"/>
      </rPr>
      <t>[XXX section]</t>
    </r>
    <r>
      <rPr>
        <sz val="12"/>
        <color theme="1"/>
        <rFont val="Calibri"/>
        <family val="2"/>
        <scheme val="minor"/>
      </rPr>
      <t xml:space="preserve"> of their chart. </t>
    </r>
  </si>
  <si>
    <r>
      <rPr>
        <b/>
        <u/>
        <sz val="14"/>
        <color theme="1"/>
        <rFont val="Calibri (Body)"/>
      </rPr>
      <t>Aim 4:</t>
    </r>
    <r>
      <rPr>
        <b/>
        <sz val="14"/>
        <color theme="1"/>
        <rFont val="Calibri (Body)"/>
      </rPr>
      <t xml:space="preserve"> </t>
    </r>
    <r>
      <rPr>
        <sz val="14"/>
        <color theme="1"/>
        <rFont val="Calibri (Body)"/>
      </rPr>
      <t>When a perinatal mental health screening tool is positive, assess the patient and determine treatment approach.</t>
    </r>
  </si>
  <si>
    <t>According to our patient charts, after a positive screen, our patients are assessed by a licensed independent practitioner (e.g., Ob/Gyn NP, midwife) at the following rates:</t>
  </si>
  <si>
    <r>
      <t xml:space="preserve">By </t>
    </r>
    <r>
      <rPr>
        <i/>
        <sz val="12"/>
        <color rgb="FFFF0000"/>
        <rFont val="Calibri (Body)"/>
      </rPr>
      <t>[DATE]</t>
    </r>
    <r>
      <rPr>
        <sz val="12"/>
        <color theme="1"/>
        <rFont val="Calibri"/>
        <family val="2"/>
        <scheme val="minor"/>
      </rPr>
      <t xml:space="preserve">, charts of </t>
    </r>
    <r>
      <rPr>
        <b/>
        <i/>
        <sz val="12"/>
        <color rgb="FFFF0000"/>
        <rFont val="Calibri (Body)"/>
      </rPr>
      <t>X</t>
    </r>
    <r>
      <rPr>
        <sz val="12"/>
        <color theme="1"/>
        <rFont val="Calibri"/>
        <family val="2"/>
        <scheme val="minor"/>
      </rPr>
      <t>% of patients with a positive mental health screen will contain documentation (e.g. in progress notes, on the screening form, or via signature and date by the clinicians on the screening form) that screening results were evaluated.</t>
    </r>
  </si>
  <si>
    <t>We recommend that you set a 70% minimum goal</t>
  </si>
  <si>
    <r>
      <t xml:space="preserve">By </t>
    </r>
    <r>
      <rPr>
        <i/>
        <sz val="12"/>
        <color rgb="FFFF0000"/>
        <rFont val="Calibri (Body)"/>
      </rPr>
      <t>[DATE]</t>
    </r>
    <r>
      <rPr>
        <sz val="12"/>
        <color theme="1"/>
        <rFont val="Calibri"/>
        <family val="2"/>
        <scheme val="minor"/>
      </rPr>
      <t>, standardized language will be developed and implemented documenting an evaluation of the patient for a mental health or alternative condition, following a positive screen.</t>
    </r>
  </si>
  <si>
    <r>
      <t xml:space="preserve">By </t>
    </r>
    <r>
      <rPr>
        <sz val="12"/>
        <color rgb="FFFF0000"/>
        <rFont val="Calibri (Body)"/>
      </rPr>
      <t>[DATE]</t>
    </r>
    <r>
      <rPr>
        <sz val="12"/>
        <color theme="1"/>
        <rFont val="Calibri"/>
        <family val="2"/>
        <scheme val="minor"/>
      </rPr>
      <t xml:space="preserve">, </t>
    </r>
    <r>
      <rPr>
        <b/>
        <i/>
        <sz val="12"/>
        <color rgb="FFFF0000"/>
        <rFont val="Calibri (Body)"/>
      </rPr>
      <t>X</t>
    </r>
    <r>
      <rPr>
        <sz val="12"/>
        <color theme="1"/>
        <rFont val="Calibri"/>
        <family val="2"/>
        <scheme val="minor"/>
      </rPr>
      <t>% of patients with a positive mental health screen also had relevant lab results in their charts that can be used to rule out medical conditions.</t>
    </r>
  </si>
  <si>
    <r>
      <t xml:space="preserve">By </t>
    </r>
    <r>
      <rPr>
        <i/>
        <sz val="12"/>
        <color rgb="FFFF0000"/>
        <rFont val="Calibri (Body)"/>
      </rPr>
      <t>[DATE]</t>
    </r>
    <r>
      <rPr>
        <sz val="12"/>
        <color theme="1"/>
        <rFont val="Calibri"/>
        <family val="2"/>
        <scheme val="minor"/>
      </rPr>
      <t xml:space="preserve">, any lab results older than </t>
    </r>
    <r>
      <rPr>
        <i/>
        <sz val="12"/>
        <color rgb="FFFF0000"/>
        <rFont val="Calibri (Body)"/>
      </rPr>
      <t>[TIME]</t>
    </r>
    <r>
      <rPr>
        <sz val="12"/>
        <color theme="1"/>
        <rFont val="Calibri"/>
        <family val="2"/>
        <scheme val="minor"/>
      </rPr>
      <t xml:space="preserve"> will be repeated.</t>
    </r>
  </si>
  <si>
    <r>
      <t xml:space="preserve">By </t>
    </r>
    <r>
      <rPr>
        <i/>
        <sz val="12"/>
        <color rgb="FFFF0000"/>
        <rFont val="Calibri (Body)"/>
      </rPr>
      <t>[DATE]</t>
    </r>
    <r>
      <rPr>
        <sz val="12"/>
        <color theme="1"/>
        <rFont val="Calibri"/>
        <family val="2"/>
        <scheme val="minor"/>
      </rPr>
      <t xml:space="preserve">, charts of </t>
    </r>
    <r>
      <rPr>
        <b/>
        <i/>
        <sz val="12"/>
        <color rgb="FFFF0000"/>
        <rFont val="Calibri (Body)"/>
      </rPr>
      <t>X</t>
    </r>
    <r>
      <rPr>
        <sz val="12"/>
        <color theme="1"/>
        <rFont val="Calibri"/>
        <family val="2"/>
        <scheme val="minor"/>
      </rPr>
      <t>% of patients with a positive mental health screen will contain documentation (e.g., in the progress notes, on the screening form, or via signature and date by the clinician on the screening form) that screening results were evaluated and acted upon.</t>
    </r>
  </si>
  <si>
    <r>
      <t xml:space="preserve">Our clinicians routinely inquire about </t>
    </r>
    <r>
      <rPr>
        <i/>
        <sz val="12"/>
        <color theme="1"/>
        <rFont val="Calibri"/>
        <family val="2"/>
        <scheme val="minor"/>
      </rPr>
      <t>all</t>
    </r>
    <r>
      <rPr>
        <sz val="12"/>
        <color theme="1"/>
        <rFont val="Calibri"/>
        <family val="2"/>
        <scheme val="minor"/>
      </rPr>
      <t xml:space="preserve"> patients' prior histories of psychiatric illness and/or treatment, regardless of screening outcomes.</t>
    </r>
  </si>
  <si>
    <r>
      <t xml:space="preserve">By </t>
    </r>
    <r>
      <rPr>
        <i/>
        <sz val="12"/>
        <color rgb="FFFF0000"/>
        <rFont val="Calibri (Body)"/>
      </rPr>
      <t>[DATE]</t>
    </r>
    <r>
      <rPr>
        <sz val="12"/>
        <color theme="1"/>
        <rFont val="Calibri"/>
        <family val="2"/>
        <scheme val="minor"/>
      </rPr>
      <t xml:space="preserve">, </t>
    </r>
    <r>
      <rPr>
        <b/>
        <i/>
        <sz val="12"/>
        <color rgb="FFFF0000"/>
        <rFont val="Calibri (Body)"/>
      </rPr>
      <t>X</t>
    </r>
    <r>
      <rPr>
        <sz val="12"/>
        <color theme="1"/>
        <rFont val="Calibri"/>
        <family val="2"/>
        <scheme val="minor"/>
      </rPr>
      <t>% of patient charts will contain documentation of the patient’s personal and family history of mental health conditions and treatment.</t>
    </r>
  </si>
  <si>
    <r>
      <t xml:space="preserve">By </t>
    </r>
    <r>
      <rPr>
        <i/>
        <sz val="12"/>
        <color rgb="FFFF0000"/>
        <rFont val="Calibri (Body)"/>
      </rPr>
      <t>[DATE]</t>
    </r>
    <r>
      <rPr>
        <sz val="12"/>
        <color theme="1"/>
        <rFont val="Calibri"/>
        <family val="2"/>
        <scheme val="minor"/>
      </rPr>
      <t xml:space="preserve">, </t>
    </r>
    <r>
      <rPr>
        <b/>
        <i/>
        <sz val="12"/>
        <color rgb="FFFF0000"/>
        <rFont val="Calibri (Body)"/>
      </rPr>
      <t>X</t>
    </r>
    <r>
      <rPr>
        <sz val="12"/>
        <color theme="1"/>
        <rFont val="Calibri"/>
        <family val="2"/>
        <scheme val="minor"/>
      </rPr>
      <t>% of patient charts will contain documentation of history of mental health conditions and treatment.</t>
    </r>
  </si>
  <si>
    <r>
      <t xml:space="preserve">By </t>
    </r>
    <r>
      <rPr>
        <i/>
        <sz val="12"/>
        <color rgb="FFFF0000"/>
        <rFont val="Calibri (Body)"/>
      </rPr>
      <t>[DATE]</t>
    </r>
    <r>
      <rPr>
        <sz val="12"/>
        <color theme="1"/>
        <rFont val="Calibri"/>
        <family val="2"/>
        <scheme val="minor"/>
      </rPr>
      <t>, we will develop a standardized documentation template for family history of mental health conditions.</t>
    </r>
  </si>
  <si>
    <r>
      <t xml:space="preserve">By </t>
    </r>
    <r>
      <rPr>
        <i/>
        <sz val="12"/>
        <color rgb="FFFF0000"/>
        <rFont val="Calibri (Body)"/>
      </rPr>
      <t>[DATE]</t>
    </r>
    <r>
      <rPr>
        <sz val="12"/>
        <color theme="1"/>
        <rFont val="Calibri"/>
        <family val="2"/>
        <scheme val="minor"/>
      </rPr>
      <t>, the QI Implementation Team will have identified where and in what format a repository of resources for mental health care will be available to the practice for patient referrals.</t>
    </r>
  </si>
  <si>
    <r>
      <t xml:space="preserve">By </t>
    </r>
    <r>
      <rPr>
        <i/>
        <sz val="12"/>
        <color rgb="FFFF0000"/>
        <rFont val="Calibri (Body)"/>
      </rPr>
      <t>[DATE]</t>
    </r>
    <r>
      <rPr>
        <sz val="12"/>
        <rFont val="Calibri"/>
        <family val="2"/>
        <scheme val="minor"/>
      </rPr>
      <t xml:space="preserve">, </t>
    </r>
    <r>
      <rPr>
        <sz val="12"/>
        <rFont val="Calibri (Body)"/>
      </rPr>
      <t>we will have completed clinician and clinical staff training on the perinatal mental health care workflow for referral resources.</t>
    </r>
  </si>
  <si>
    <r>
      <t xml:space="preserve">By </t>
    </r>
    <r>
      <rPr>
        <i/>
        <sz val="12"/>
        <color rgb="FFFF0000"/>
        <rFont val="Calibri (Body)"/>
      </rPr>
      <t>[DATE]</t>
    </r>
    <r>
      <rPr>
        <sz val="12"/>
        <color theme="1"/>
        <rFont val="Calibri"/>
        <family val="2"/>
        <scheme val="minor"/>
      </rPr>
      <t>, the QI Implementation Team will have identified where and in what format a repository of resources for mental health care will be.</t>
    </r>
  </si>
  <si>
    <r>
      <t xml:space="preserve">By </t>
    </r>
    <r>
      <rPr>
        <i/>
        <sz val="12"/>
        <color rgb="FFFF0000"/>
        <rFont val="Calibri (Body)"/>
      </rPr>
      <t>[DATE]</t>
    </r>
    <r>
      <rPr>
        <sz val="12"/>
        <color theme="1"/>
        <rFont val="Calibri"/>
        <family val="2"/>
        <scheme val="minor"/>
      </rPr>
      <t xml:space="preserve">, </t>
    </r>
    <r>
      <rPr>
        <i/>
        <sz val="12"/>
        <color rgb="FFFF0000"/>
        <rFont val="Calibri (Body)"/>
      </rPr>
      <t>[WHO]</t>
    </r>
    <r>
      <rPr>
        <sz val="12"/>
        <color theme="1"/>
        <rFont val="Calibri"/>
        <family val="2"/>
        <scheme val="minor"/>
      </rPr>
      <t xml:space="preserve"> will have customized the Customizable Practice Resource and Referral Directory to include our preferred local mental health clinicians (psychiatrists and other prescribers, therapists, support groups).</t>
    </r>
  </si>
  <si>
    <r>
      <rPr>
        <b/>
        <u/>
        <sz val="14"/>
        <color theme="1"/>
        <rFont val="Calibri (Body)"/>
      </rPr>
      <t>Aim 6:</t>
    </r>
    <r>
      <rPr>
        <b/>
        <sz val="14"/>
        <color theme="1"/>
        <rFont val="Calibri (Body)"/>
      </rPr>
      <t xml:space="preserve"> </t>
    </r>
    <r>
      <rPr>
        <sz val="14"/>
        <color theme="1"/>
        <rFont val="Calibri (Body)"/>
      </rPr>
      <t>Refer patients who screen positive for psychotherapy, group therapy, or other treatment and support options.</t>
    </r>
  </si>
  <si>
    <r>
      <t xml:space="preserve">By </t>
    </r>
    <r>
      <rPr>
        <i/>
        <sz val="12"/>
        <color rgb="FFFF0000"/>
        <rFont val="Calibri (Body)"/>
      </rPr>
      <t>[DATE]</t>
    </r>
    <r>
      <rPr>
        <sz val="12"/>
        <color theme="1"/>
        <rFont val="Calibri"/>
        <family val="2"/>
        <scheme val="minor"/>
      </rPr>
      <t xml:space="preserve">, </t>
    </r>
    <r>
      <rPr>
        <b/>
        <i/>
        <sz val="12"/>
        <color rgb="FFFF0000"/>
        <rFont val="Calibri (Body)"/>
      </rPr>
      <t>X</t>
    </r>
    <r>
      <rPr>
        <sz val="12"/>
        <color theme="1"/>
        <rFont val="Calibri"/>
        <family val="2"/>
        <scheme val="minor"/>
      </rPr>
      <t>% of patients with a positive screening for any mental health condition will have documentation within the chart of a treatment plan that indicates current participation in therapy, referral to therapy, or patient decline of therapy.</t>
    </r>
  </si>
  <si>
    <r>
      <t xml:space="preserve">By </t>
    </r>
    <r>
      <rPr>
        <i/>
        <sz val="12"/>
        <color rgb="FFFF0000"/>
        <rFont val="Calibri (Body)"/>
      </rPr>
      <t>[DATE]</t>
    </r>
    <r>
      <rPr>
        <sz val="12"/>
        <color theme="1"/>
        <rFont val="Calibri"/>
        <family val="2"/>
        <scheme val="minor"/>
      </rPr>
      <t>, we will have developed a standardized script for explaining the therapy and referral options to patients.</t>
    </r>
  </si>
  <si>
    <r>
      <t xml:space="preserve">By </t>
    </r>
    <r>
      <rPr>
        <i/>
        <sz val="12"/>
        <color rgb="FFFF0000"/>
        <rFont val="Calibri (Body)"/>
      </rPr>
      <t>[DATE]</t>
    </r>
    <r>
      <rPr>
        <sz val="12"/>
        <color theme="1"/>
        <rFont val="Calibri"/>
        <family val="2"/>
        <scheme val="minor"/>
      </rPr>
      <t>, we will have a plan to pursue integrating embedded therapy clinicians within our practice.</t>
    </r>
  </si>
  <si>
    <r>
      <t xml:space="preserve">Beginning </t>
    </r>
    <r>
      <rPr>
        <i/>
        <sz val="12"/>
        <color rgb="FFFF0000"/>
        <rFont val="Calibri (Body)"/>
      </rPr>
      <t>[DATE]</t>
    </r>
    <r>
      <rPr>
        <sz val="12"/>
        <color theme="1"/>
        <rFont val="Calibri"/>
        <family val="2"/>
        <scheme val="minor"/>
      </rPr>
      <t xml:space="preserve">, </t>
    </r>
    <r>
      <rPr>
        <b/>
        <i/>
        <sz val="12"/>
        <color rgb="FFFF0000"/>
        <rFont val="Calibri (Body)"/>
      </rPr>
      <t>X</t>
    </r>
    <r>
      <rPr>
        <sz val="12"/>
        <color theme="1"/>
        <rFont val="Calibri"/>
        <family val="2"/>
        <scheme val="minor"/>
      </rPr>
      <t>% of patients with a positive screen for bipolar disorder will have documentation within the chart of a treatment plan that indicates current psychiatric care, referral to a psychiatrist, or patient decline of psychiatric referral.</t>
    </r>
  </si>
  <si>
    <r>
      <t xml:space="preserve">By </t>
    </r>
    <r>
      <rPr>
        <i/>
        <sz val="12"/>
        <color rgb="FFFF0000"/>
        <rFont val="Calibri (Body)"/>
      </rPr>
      <t>[DATE]</t>
    </r>
    <r>
      <rPr>
        <sz val="12"/>
        <color theme="1"/>
        <rFont val="Calibri"/>
        <family val="2"/>
        <scheme val="minor"/>
      </rPr>
      <t>, we will have completed clinician and clinical staff training on the perinatal mental health care workflow for emergency referrals and managing safety concerns.</t>
    </r>
  </si>
  <si>
    <r>
      <t xml:space="preserve">By </t>
    </r>
    <r>
      <rPr>
        <i/>
        <sz val="12"/>
        <color rgb="FFFF0000"/>
        <rFont val="Calibri (Body)"/>
      </rPr>
      <t>[DATE]</t>
    </r>
    <r>
      <rPr>
        <sz val="12"/>
        <color theme="1"/>
        <rFont val="Calibri"/>
        <family val="2"/>
        <scheme val="minor"/>
      </rPr>
      <t>, we will have a documented workflow for screening, assessing, and disposition plan for managing patients who are experiencing suicidality or in acute mental health crises.</t>
    </r>
  </si>
  <si>
    <r>
      <rPr>
        <b/>
        <u/>
        <sz val="14"/>
        <color theme="1"/>
        <rFont val="Calibri (Body)"/>
      </rPr>
      <t>Aim 7:</t>
    </r>
    <r>
      <rPr>
        <b/>
        <sz val="14"/>
        <color theme="1"/>
        <rFont val="Calibri (Body)"/>
      </rPr>
      <t xml:space="preserve"> </t>
    </r>
    <r>
      <rPr>
        <sz val="14"/>
        <color theme="1"/>
        <rFont val="Calibri (Body)"/>
      </rPr>
      <t>Start medication treatment when indicated.</t>
    </r>
  </si>
  <si>
    <r>
      <t xml:space="preserve">According to our patient charts, after a positive screen, our patients were asked about current medication treatment or offered medication, </t>
    </r>
    <r>
      <rPr>
        <i/>
        <sz val="12"/>
        <color theme="1"/>
        <rFont val="Calibri"/>
        <family val="2"/>
        <scheme val="minor"/>
      </rPr>
      <t>when appropriate</t>
    </r>
    <r>
      <rPr>
        <sz val="12"/>
        <color theme="1"/>
        <rFont val="Calibri"/>
        <family val="2"/>
        <scheme val="minor"/>
      </rPr>
      <t>, at the following rates:</t>
    </r>
  </si>
  <si>
    <r>
      <t xml:space="preserve">By </t>
    </r>
    <r>
      <rPr>
        <i/>
        <sz val="12"/>
        <color rgb="FFFF0000"/>
        <rFont val="Calibri (Body)"/>
      </rPr>
      <t>[DATE]</t>
    </r>
    <r>
      <rPr>
        <sz val="12"/>
        <color theme="1"/>
        <rFont val="Calibri"/>
        <family val="2"/>
        <scheme val="minor"/>
      </rPr>
      <t xml:space="preserve">, </t>
    </r>
    <r>
      <rPr>
        <b/>
        <i/>
        <sz val="12"/>
        <color rgb="FFFF0000"/>
        <rFont val="Calibri (Body)"/>
      </rPr>
      <t>X</t>
    </r>
    <r>
      <rPr>
        <sz val="12"/>
        <color theme="1"/>
        <rFont val="Calibri"/>
        <family val="2"/>
        <scheme val="minor"/>
      </rPr>
      <t>% of patients with a positive screening for any mental health condition will have documentation within the chart of a treatment plan that indicates current medication prescription, consideration of prescribing medication, or patient decline of medication.</t>
    </r>
  </si>
  <si>
    <r>
      <t xml:space="preserve">By </t>
    </r>
    <r>
      <rPr>
        <i/>
        <sz val="12"/>
        <color rgb="FFFF0000"/>
        <rFont val="Calibri (Body)"/>
      </rPr>
      <t>[DATE]</t>
    </r>
    <r>
      <rPr>
        <sz val="12"/>
        <color theme="1"/>
        <rFont val="Calibri"/>
        <family val="2"/>
        <scheme val="minor"/>
      </rPr>
      <t>, we will have a plan to pursue integrating embedded bridge therapy and pharmacotherapy clinicians within our practice.</t>
    </r>
  </si>
  <si>
    <r>
      <t xml:space="preserve">By </t>
    </r>
    <r>
      <rPr>
        <i/>
        <sz val="12"/>
        <color rgb="FFFF0000"/>
        <rFont val="Calibri (Body)"/>
      </rPr>
      <t>[DATE]</t>
    </r>
    <r>
      <rPr>
        <sz val="12"/>
        <color theme="1"/>
        <rFont val="Calibri"/>
        <family val="2"/>
        <scheme val="minor"/>
      </rPr>
      <t>, we will have identified at least one preferred clinician who can see patients via tele/video for brief, bridge therapy.</t>
    </r>
  </si>
  <si>
    <r>
      <t xml:space="preserve">By </t>
    </r>
    <r>
      <rPr>
        <i/>
        <sz val="12"/>
        <color rgb="FFFF0000"/>
        <rFont val="Calibri (Body)"/>
      </rPr>
      <t>[DATE]</t>
    </r>
    <r>
      <rPr>
        <sz val="12"/>
        <color theme="1"/>
        <rFont val="Calibri"/>
        <family val="2"/>
        <scheme val="minor"/>
      </rPr>
      <t>, we will have a plan to pursue integrating embedded bridge therapy and pharmacotherapy clinicians within our practice (includes training, provision of algorithms/toolkits, etc.).</t>
    </r>
  </si>
  <si>
    <r>
      <t xml:space="preserve">By </t>
    </r>
    <r>
      <rPr>
        <i/>
        <sz val="12"/>
        <color rgb="FFFF0000"/>
        <rFont val="Calibri (Body)"/>
      </rPr>
      <t>[DATE]</t>
    </r>
    <r>
      <rPr>
        <sz val="12"/>
        <color theme="1"/>
        <rFont val="Calibri"/>
        <family val="2"/>
        <scheme val="minor"/>
      </rPr>
      <t>, we will have completed a perinatal mental health procedure that sets the expectation that all perinatal patients with a suspected mental health condition (via positive screen AND assessment) have a treatment plan addressing the screening results.</t>
    </r>
  </si>
  <si>
    <r>
      <t xml:space="preserve">By </t>
    </r>
    <r>
      <rPr>
        <i/>
        <sz val="12"/>
        <color rgb="FFFF0000"/>
        <rFont val="Calibri (Body)"/>
      </rPr>
      <t>[DATE]</t>
    </r>
    <r>
      <rPr>
        <sz val="12"/>
        <color theme="1"/>
        <rFont val="Calibri"/>
        <family val="2"/>
        <scheme val="minor"/>
      </rPr>
      <t>, our EMR will display mental health screening in a way that comparison between repeat screens is easily accomplished.</t>
    </r>
  </si>
  <si>
    <r>
      <t xml:space="preserve">By </t>
    </r>
    <r>
      <rPr>
        <i/>
        <sz val="12"/>
        <color rgb="FFFF0000"/>
        <rFont val="Calibri (Body)"/>
      </rPr>
      <t>[DATE]</t>
    </r>
    <r>
      <rPr>
        <sz val="12"/>
        <color theme="1"/>
        <rFont val="Calibri"/>
        <family val="2"/>
        <scheme val="minor"/>
      </rPr>
      <t xml:space="preserve">, we will implement standardized documentation of presence or absence of psychiatric symptomatology. </t>
    </r>
  </si>
  <si>
    <r>
      <t xml:space="preserve">Beginning </t>
    </r>
    <r>
      <rPr>
        <i/>
        <sz val="12"/>
        <color rgb="FFFF0000"/>
        <rFont val="Calibri (Body)"/>
      </rPr>
      <t>[DATE]</t>
    </r>
    <r>
      <rPr>
        <sz val="12"/>
        <color theme="1"/>
        <rFont val="Calibri"/>
        <family val="2"/>
        <scheme val="minor"/>
      </rPr>
      <t xml:space="preserve">, </t>
    </r>
    <r>
      <rPr>
        <b/>
        <i/>
        <sz val="12"/>
        <color rgb="FFFF0000"/>
        <rFont val="Calibri (Body)"/>
      </rPr>
      <t>X</t>
    </r>
    <r>
      <rPr>
        <sz val="12"/>
        <color theme="1"/>
        <rFont val="Calibri"/>
        <family val="2"/>
        <scheme val="minor"/>
      </rPr>
      <t>% of patients with a positive mental health screening will have documentation in their chart at 50% of subsequent visits of the clinician addressing the mental health condition until patient is in sustained remission, with treatment adjusted as needed.</t>
    </r>
  </si>
  <si>
    <r>
      <t xml:space="preserve">Beginning </t>
    </r>
    <r>
      <rPr>
        <i/>
        <sz val="12"/>
        <color rgb="FFFF0000"/>
        <rFont val="Calibri (Body)"/>
      </rPr>
      <t>[DATE]</t>
    </r>
    <r>
      <rPr>
        <sz val="12"/>
        <color theme="1"/>
        <rFont val="Calibri"/>
        <family val="2"/>
        <scheme val="minor"/>
      </rPr>
      <t xml:space="preserve">, </t>
    </r>
    <r>
      <rPr>
        <b/>
        <i/>
        <sz val="12"/>
        <color rgb="FFFF0000"/>
        <rFont val="Calibri (Body)"/>
      </rPr>
      <t>X</t>
    </r>
    <r>
      <rPr>
        <sz val="12"/>
        <color theme="1"/>
        <rFont val="Calibri"/>
        <family val="2"/>
        <scheme val="minor"/>
      </rPr>
      <t xml:space="preserve">% of patients with a positive screen for depression, and/or anxiety, and/or PTSD will have a repeat screening completed </t>
    </r>
    <r>
      <rPr>
        <i/>
        <sz val="12"/>
        <color rgb="FFFF0000"/>
        <rFont val="Calibri (Body)"/>
      </rPr>
      <t>[TIME, e.g., monthly is recommended]</t>
    </r>
    <r>
      <rPr>
        <sz val="12"/>
        <color theme="1"/>
        <rFont val="Calibri"/>
        <family val="2"/>
        <scheme val="minor"/>
      </rPr>
      <t xml:space="preserve"> after the initial screening until the patient is in sustained remission, with treatment adjusted as needed.</t>
    </r>
  </si>
  <si>
    <r>
      <t xml:space="preserve">Beginning </t>
    </r>
    <r>
      <rPr>
        <i/>
        <sz val="12"/>
        <color rgb="FFFF0000"/>
        <rFont val="Calibri (Body)"/>
      </rPr>
      <t>[DATE]</t>
    </r>
    <r>
      <rPr>
        <sz val="12"/>
        <color theme="1"/>
        <rFont val="Calibri"/>
        <family val="2"/>
        <scheme val="minor"/>
      </rPr>
      <t xml:space="preserve">, </t>
    </r>
    <r>
      <rPr>
        <b/>
        <i/>
        <sz val="12"/>
        <color rgb="FFFF0000"/>
        <rFont val="Calibri (Body)"/>
      </rPr>
      <t>X</t>
    </r>
    <r>
      <rPr>
        <sz val="12"/>
        <color theme="1"/>
        <rFont val="Calibri"/>
        <family val="2"/>
        <scheme val="minor"/>
      </rPr>
      <t xml:space="preserve">% of patients with a positive </t>
    </r>
    <r>
      <rPr>
        <u/>
        <sz val="12"/>
        <color theme="1"/>
        <rFont val="Calibri (Body)"/>
      </rPr>
      <t>repeat</t>
    </r>
    <r>
      <rPr>
        <sz val="12"/>
        <color theme="1"/>
        <rFont val="Calibri"/>
        <family val="2"/>
        <scheme val="minor"/>
      </rPr>
      <t xml:space="preserve"> screen for depression, and/or anxiety, and/or PTSD will have chart documentation of review of the treatment plan.</t>
    </r>
  </si>
  <si>
    <r>
      <t xml:space="preserve">Beginning </t>
    </r>
    <r>
      <rPr>
        <i/>
        <sz val="12"/>
        <color rgb="FFFF0000"/>
        <rFont val="Calibri (Body)"/>
      </rPr>
      <t>[DATE]</t>
    </r>
    <r>
      <rPr>
        <sz val="12"/>
        <color theme="1"/>
        <rFont val="Calibri"/>
        <family val="2"/>
        <scheme val="minor"/>
      </rPr>
      <t xml:space="preserve">, we will implement automatic reminders in the EHR to rescreen patients after they screen positive for a perinatal mental health condition. </t>
    </r>
  </si>
  <si>
    <r>
      <t xml:space="preserve">Beginning </t>
    </r>
    <r>
      <rPr>
        <i/>
        <sz val="12"/>
        <color rgb="FFFF0000"/>
        <rFont val="Calibri (Body)"/>
      </rPr>
      <t>[DATE]</t>
    </r>
    <r>
      <rPr>
        <sz val="12"/>
        <color theme="1"/>
        <rFont val="Calibri"/>
        <family val="2"/>
        <scheme val="minor"/>
      </rPr>
      <t xml:space="preserve">, </t>
    </r>
    <r>
      <rPr>
        <b/>
        <i/>
        <sz val="12"/>
        <color rgb="FFFF0000"/>
        <rFont val="Calibri (Body)"/>
      </rPr>
      <t>X</t>
    </r>
    <r>
      <rPr>
        <sz val="12"/>
        <color theme="1"/>
        <rFont val="Calibri"/>
        <family val="2"/>
        <scheme val="minor"/>
      </rPr>
      <t>% of patients with a positive screening for mental health conditions during pregnancy have documentation of the positive screen(s) in the treatment plan at the comprehensive postpartum visit.</t>
    </r>
  </si>
  <si>
    <r>
      <t xml:space="preserve">By </t>
    </r>
    <r>
      <rPr>
        <i/>
        <sz val="12"/>
        <color rgb="FFFF0000"/>
        <rFont val="Calibri (Body)"/>
      </rPr>
      <t>[DATE]</t>
    </r>
    <r>
      <rPr>
        <sz val="12"/>
        <color theme="1"/>
        <rFont val="Calibri"/>
        <family val="2"/>
        <scheme val="minor"/>
      </rPr>
      <t>, we will have completed a perinatal mental health procedure that includes language that ongoing care for perinatal patients with a positive screen for mental health conditions at the time of the comprehensive postpartum visit is included in the treatment plan.</t>
    </r>
  </si>
  <si>
    <r>
      <t xml:space="preserve">By </t>
    </r>
    <r>
      <rPr>
        <i/>
        <sz val="12"/>
        <color rgb="FFFF0000"/>
        <rFont val="Calibri (Body)"/>
      </rPr>
      <t>[DATE]</t>
    </r>
    <r>
      <rPr>
        <sz val="12"/>
        <color theme="1"/>
        <rFont val="Calibri"/>
        <family val="2"/>
        <scheme val="minor"/>
      </rPr>
      <t>, we will develop standardized documentation for correspondence with the PCP regarding onset, trajectory, treatment, and current status of patients’ perinatal mental health conditions.</t>
    </r>
  </si>
  <si>
    <r>
      <t xml:space="preserve">Beginning </t>
    </r>
    <r>
      <rPr>
        <i/>
        <sz val="12"/>
        <color rgb="FFFF0000"/>
        <rFont val="Calibri (Body)"/>
      </rPr>
      <t>[DATE]</t>
    </r>
    <r>
      <rPr>
        <sz val="12"/>
        <color theme="1"/>
        <rFont val="Calibri"/>
        <family val="2"/>
        <scheme val="minor"/>
      </rPr>
      <t xml:space="preserve">, for patients with a positive screen for mental health conditions when postpartum care is complete, </t>
    </r>
    <r>
      <rPr>
        <b/>
        <i/>
        <sz val="12"/>
        <color rgb="FFFF0000"/>
        <rFont val="Calibri (Body)"/>
      </rPr>
      <t>X</t>
    </r>
    <r>
      <rPr>
        <sz val="12"/>
        <color theme="1"/>
        <rFont val="Calibri"/>
        <family val="2"/>
        <scheme val="minor"/>
      </rPr>
      <t>% are in care with a mental health/behavioral health clinician they will continue with, or they have been transitioned to their PCP for ongoing care.</t>
    </r>
  </si>
  <si>
    <r>
      <t xml:space="preserve">By </t>
    </r>
    <r>
      <rPr>
        <i/>
        <sz val="12"/>
        <color rgb="FFFF0000"/>
        <rFont val="Calibri (Body)"/>
      </rPr>
      <t>[DATE]</t>
    </r>
    <r>
      <rPr>
        <sz val="12"/>
        <color theme="1"/>
        <rFont val="Calibri"/>
        <family val="2"/>
        <scheme val="minor"/>
      </rPr>
      <t>, our practice will have a procedure for communicating with the infant’s clinician about mother and infant’s care postpartum.</t>
    </r>
  </si>
  <si>
    <r>
      <t xml:space="preserve">By </t>
    </r>
    <r>
      <rPr>
        <i/>
        <sz val="12"/>
        <color rgb="FFFF0000"/>
        <rFont val="Calibri (Body)"/>
      </rPr>
      <t>[DATE]</t>
    </r>
    <r>
      <rPr>
        <sz val="12"/>
        <color theme="1"/>
        <rFont val="Calibri"/>
        <family val="2"/>
        <scheme val="minor"/>
      </rPr>
      <t>, we will develop standardized documentation for correspondence with the pediatrician regarding onset, trajectory, treatment, and current status of patients’ perinatal mental health conditions.</t>
    </r>
  </si>
  <si>
    <r>
      <t xml:space="preserve">Beginning </t>
    </r>
    <r>
      <rPr>
        <i/>
        <sz val="12"/>
        <color rgb="FFFF0000"/>
        <rFont val="Calibri (Body)"/>
      </rPr>
      <t>[DATE]</t>
    </r>
    <r>
      <rPr>
        <sz val="12"/>
        <color theme="1"/>
        <rFont val="Calibri"/>
        <family val="2"/>
        <scheme val="minor"/>
      </rPr>
      <t xml:space="preserve">, </t>
    </r>
    <r>
      <rPr>
        <b/>
        <i/>
        <sz val="12"/>
        <color rgb="FFFF0000"/>
        <rFont val="Calibri (Body)"/>
      </rPr>
      <t>X</t>
    </r>
    <r>
      <rPr>
        <sz val="12"/>
        <color theme="1"/>
        <rFont val="Calibri"/>
        <family val="2"/>
        <scheme val="minor"/>
      </rPr>
      <t>% of patients requiring continued psychiatric medication at the completion of postpartum care were provided with a prescription to avoid gaps in medication treatment.</t>
    </r>
  </si>
  <si>
    <t>Return to table of contents</t>
  </si>
  <si>
    <t>Characteristics of Useful Goals</t>
  </si>
  <si>
    <t>Specific:</t>
  </si>
  <si>
    <r>
      <t xml:space="preserve">The goal should be </t>
    </r>
    <r>
      <rPr>
        <b/>
        <sz val="11"/>
        <color theme="1"/>
        <rFont val="Calibri"/>
        <family val="2"/>
        <scheme val="minor"/>
      </rPr>
      <t>specific</t>
    </r>
    <r>
      <rPr>
        <sz val="11"/>
        <color theme="1"/>
        <rFont val="Calibri"/>
        <family val="2"/>
        <scheme val="minor"/>
      </rPr>
      <t>— detailed and focused on one area of performance and stated exactly on what is being accomplished.</t>
    </r>
  </si>
  <si>
    <t>Measurable:</t>
  </si>
  <si>
    <r>
      <t xml:space="preserve">The goal must be </t>
    </r>
    <r>
      <rPr>
        <b/>
        <sz val="11"/>
        <color theme="1"/>
        <rFont val="Calibri"/>
        <family val="2"/>
        <scheme val="minor"/>
      </rPr>
      <t>measurable</t>
    </r>
    <r>
      <rPr>
        <sz val="11"/>
        <color theme="1"/>
        <rFont val="Calibri"/>
        <family val="2"/>
        <scheme val="minor"/>
      </rPr>
      <t xml:space="preserve"> so that your practice can assess the progress as the implementation stage begins.</t>
    </r>
  </si>
  <si>
    <t>Aim</t>
  </si>
  <si>
    <t>Goal</t>
  </si>
  <si>
    <t>Priority Ranking</t>
  </si>
  <si>
    <t>How will this can be measured</t>
  </si>
  <si>
    <t>How will this be measured</t>
  </si>
  <si>
    <t>4. When a perinatal mental health screening tool is positive, assess the patient and determine treatment approach.</t>
  </si>
  <si>
    <t>6. Refer patients who screen positive for psychotherapy, group therapy, or other treatment and support options.</t>
  </si>
  <si>
    <t>7. Start medication treatment when indicated.</t>
  </si>
  <si>
    <t>Explains screening</t>
  </si>
  <si>
    <t>Psychoeducation</t>
  </si>
  <si>
    <t>Embedded treatment</t>
  </si>
  <si>
    <t>Embedded pharmacotherapy</t>
  </si>
  <si>
    <t>Embedded therapy</t>
  </si>
  <si>
    <t>Refers for pharmacotherapy</t>
  </si>
  <si>
    <t>Refers for therapy</t>
  </si>
  <si>
    <t>System to monitor/follow-up</t>
  </si>
  <si>
    <t>Procedures for training</t>
  </si>
  <si>
    <t>Materials inclusive</t>
  </si>
  <si>
    <r>
      <rPr>
        <b/>
        <u/>
        <sz val="20"/>
        <color theme="1"/>
        <rFont val="Calibri"/>
        <family val="2"/>
        <scheme val="minor"/>
      </rPr>
      <t>Instructions:</t>
    </r>
    <r>
      <rPr>
        <b/>
        <sz val="20"/>
        <color theme="1"/>
        <rFont val="Calibri"/>
        <family val="2"/>
        <scheme val="minor"/>
      </rPr>
      <t xml:space="preserve"> </t>
    </r>
    <r>
      <rPr>
        <sz val="20"/>
        <color theme="1"/>
        <rFont val="Calibri"/>
        <family val="2"/>
        <scheme val="minor"/>
      </rPr>
      <t>Review your results from baseline to follow-up</t>
    </r>
  </si>
  <si>
    <t>BASELINE</t>
  </si>
  <si>
    <t>FOLLOW-UP</t>
  </si>
  <si>
    <t>Click here to check baseline data</t>
  </si>
  <si>
    <t>Click here to check follow-up data</t>
  </si>
  <si>
    <r>
      <rPr>
        <b/>
        <u/>
        <sz val="18"/>
        <color theme="1"/>
        <rFont val="Calibri"/>
        <family val="2"/>
        <scheme val="minor"/>
      </rPr>
      <t>Aim 1:</t>
    </r>
    <r>
      <rPr>
        <b/>
        <sz val="18"/>
        <color theme="1"/>
        <rFont val="Calibri"/>
        <family val="2"/>
        <scheme val="minor"/>
      </rPr>
      <t xml:space="preserve"> </t>
    </r>
    <r>
      <rPr>
        <sz val="18"/>
        <color theme="1"/>
        <rFont val="Calibri"/>
        <family val="2"/>
        <scheme val="minor"/>
      </rPr>
      <t>Provide psychoeducation, destigmatize perinatal mental health conditions, and help engage perinatal individuals in mental health care using a strength-based and culturally responsive approach.</t>
    </r>
  </si>
  <si>
    <r>
      <rPr>
        <b/>
        <u/>
        <sz val="18"/>
        <color theme="1"/>
        <rFont val="Calibri"/>
        <family val="2"/>
        <scheme val="minor"/>
      </rPr>
      <t>Aim 3:</t>
    </r>
    <r>
      <rPr>
        <b/>
        <sz val="18"/>
        <color theme="1"/>
        <rFont val="Calibri"/>
        <family val="2"/>
        <scheme val="minor"/>
      </rPr>
      <t xml:space="preserve"> </t>
    </r>
    <r>
      <rPr>
        <sz val="18"/>
        <color theme="1"/>
        <rFont val="Calibri"/>
        <family val="2"/>
        <scheme val="minor"/>
      </rPr>
      <t>Implement screening for bipolar disorder at initiation of care or after a positive depression or anxiety screen.</t>
    </r>
  </si>
  <si>
    <r>
      <rPr>
        <b/>
        <u/>
        <sz val="18"/>
        <color theme="1"/>
        <rFont val="Calibri"/>
        <family val="2"/>
        <scheme val="minor"/>
      </rPr>
      <t>Aim 5:</t>
    </r>
    <r>
      <rPr>
        <b/>
        <sz val="18"/>
        <color theme="1"/>
        <rFont val="Calibri"/>
        <family val="2"/>
        <scheme val="minor"/>
      </rPr>
      <t xml:space="preserve"> </t>
    </r>
    <r>
      <rPr>
        <sz val="18"/>
        <color theme="1"/>
        <rFont val="Calibri"/>
        <family val="2"/>
        <scheme val="minor"/>
      </rPr>
      <t>Develop and use a repository of mental health resources and treatment referral sources tailored to the needs of your patient population.</t>
    </r>
  </si>
  <si>
    <r>
      <rPr>
        <b/>
        <u/>
        <sz val="18"/>
        <color theme="1"/>
        <rFont val="Calibri"/>
        <family val="2"/>
        <scheme val="minor"/>
      </rPr>
      <t>Aim 8:</t>
    </r>
    <r>
      <rPr>
        <b/>
        <sz val="18"/>
        <color theme="1"/>
        <rFont val="Calibri"/>
        <family val="2"/>
        <scheme val="minor"/>
      </rPr>
      <t xml:space="preserve"> </t>
    </r>
    <r>
      <rPr>
        <sz val="18"/>
        <color theme="1"/>
        <rFont val="Calibri"/>
        <family val="2"/>
        <scheme val="minor"/>
      </rPr>
      <t>Follow up and monitor perinatal mental health conditions once treatment is initiated.</t>
    </r>
  </si>
  <si>
    <r>
      <rPr>
        <b/>
        <u/>
        <sz val="18"/>
        <color theme="1"/>
        <rFont val="Calibri"/>
        <family val="2"/>
        <scheme val="minor"/>
      </rPr>
      <t>Aim 9:</t>
    </r>
    <r>
      <rPr>
        <b/>
        <sz val="18"/>
        <color theme="1"/>
        <rFont val="Calibri"/>
        <family val="2"/>
        <scheme val="minor"/>
      </rPr>
      <t xml:space="preserve"> </t>
    </r>
    <r>
      <rPr>
        <sz val="18"/>
        <color theme="1"/>
        <rFont val="Calibri"/>
        <family val="2"/>
        <scheme val="minor"/>
      </rPr>
      <t>Ensure mental health care is ongoing until at least one year postpartum with transition to primary care or another provider as needed.</t>
    </r>
  </si>
  <si>
    <r>
      <rPr>
        <b/>
        <u/>
        <sz val="14"/>
        <color theme="1"/>
        <rFont val="Calibri (Body)"/>
      </rPr>
      <t>Aim 1:</t>
    </r>
    <r>
      <rPr>
        <b/>
        <sz val="14"/>
        <color theme="1"/>
        <rFont val="Calibri (Body)"/>
      </rPr>
      <t xml:space="preserve"> </t>
    </r>
    <r>
      <rPr>
        <sz val="14"/>
        <color theme="1"/>
        <rFont val="Calibri (Body)"/>
      </rPr>
      <t>Provide psychoeducation, destigmatize perinatal mental health conditions, and help engage perinatal individuals in mental health care using a strength-based and culturally responsive approach.</t>
    </r>
  </si>
  <si>
    <r>
      <rPr>
        <b/>
        <u/>
        <sz val="14"/>
        <color theme="1"/>
        <rFont val="Calibri (Body)"/>
      </rPr>
      <t>Aim 3:</t>
    </r>
    <r>
      <rPr>
        <sz val="14"/>
        <color theme="1"/>
        <rFont val="Calibri"/>
        <family val="2"/>
        <scheme val="minor"/>
      </rPr>
      <t xml:space="preserve"> Implement screening for bipolar disorder at initiation of care or after a positive depression or anxiety screen.</t>
    </r>
  </si>
  <si>
    <r>
      <rPr>
        <b/>
        <u/>
        <sz val="14"/>
        <color theme="1"/>
        <rFont val="Calibri (Body)"/>
      </rPr>
      <t>Aim 5:</t>
    </r>
    <r>
      <rPr>
        <sz val="14"/>
        <color theme="1"/>
        <rFont val="Calibri"/>
        <family val="2"/>
        <scheme val="minor"/>
      </rPr>
      <t xml:space="preserve"> Develop and use a repository of mental health resources and treatment referral sources tailored to the needs of your patient population.</t>
    </r>
  </si>
  <si>
    <r>
      <rPr>
        <b/>
        <u/>
        <sz val="14"/>
        <color theme="1"/>
        <rFont val="Calibri (Body)"/>
      </rPr>
      <t>Aim 8:</t>
    </r>
    <r>
      <rPr>
        <b/>
        <sz val="14"/>
        <color theme="1"/>
        <rFont val="Calibri (Body)"/>
      </rPr>
      <t xml:space="preserve"> </t>
    </r>
    <r>
      <rPr>
        <sz val="14"/>
        <color theme="1"/>
        <rFont val="Calibri (Body)"/>
      </rPr>
      <t>Follow up and monitor perinatal mental health conditions once treatment is initiated.</t>
    </r>
  </si>
  <si>
    <r>
      <rPr>
        <b/>
        <u/>
        <sz val="14"/>
        <color theme="1"/>
        <rFont val="Calibri (Body)"/>
      </rPr>
      <t>Aim 9:</t>
    </r>
    <r>
      <rPr>
        <b/>
        <sz val="14"/>
        <color theme="1"/>
        <rFont val="Calibri (Body)"/>
      </rPr>
      <t xml:space="preserve"> </t>
    </r>
    <r>
      <rPr>
        <sz val="14"/>
        <color theme="1"/>
        <rFont val="Calibri (Body)"/>
      </rPr>
      <t>Ensure mental health care is ongoing until at least one year postpartum with transition to primary care or another provider as needed.</t>
    </r>
  </si>
  <si>
    <t>1. Provide psychoeducation, destigmatize perinatal mental health conditions, and help engage perinatal individuals in mental health care using a strength-based and culturally responsive approach.</t>
  </si>
  <si>
    <t>3. Implement screening for bipolar disorder at initiation of care or after a positive depression or anxiety screen.</t>
  </si>
  <si>
    <t>5. Develop and use a repository of mental health resources and treatment referral sources tailored to the needs of your patient population.</t>
  </si>
  <si>
    <t>8. Follow up and monitor perinatal mental health conditions once treatment is initiated.</t>
  </si>
  <si>
    <t>9. Ensure mental health care is ongoing until at least one year postpartum with transition to primary care or another provider as needed.</t>
  </si>
  <si>
    <t>Resources inclusive?</t>
  </si>
  <si>
    <r>
      <rPr>
        <sz val="9"/>
        <color rgb="FFFF0000"/>
        <rFont val="Calibri"/>
        <family val="2"/>
        <scheme val="minor"/>
      </rPr>
      <t xml:space="preserve">If remote support is elected, </t>
    </r>
    <r>
      <rPr>
        <sz val="9"/>
        <color rgb="FF000000"/>
        <rFont val="Calibri"/>
        <family val="2"/>
        <scheme val="minor"/>
      </rPr>
      <t>Implementation Consultation Meeting 1 (week 1)</t>
    </r>
  </si>
  <si>
    <r>
      <rPr>
        <sz val="9"/>
        <color rgb="FFFF0000"/>
        <rFont val="Calibri"/>
        <family val="2"/>
        <scheme val="minor"/>
      </rPr>
      <t xml:space="preserve">If remote support is elected, </t>
    </r>
    <r>
      <rPr>
        <sz val="9"/>
        <color rgb="FF000000"/>
        <rFont val="Calibri"/>
        <family val="2"/>
        <scheme val="minor"/>
      </rPr>
      <t>Implementation Consultation Meeting 2 (week 10)</t>
    </r>
  </si>
  <si>
    <t>You do not need to enter your results here. This question is included to help you think about how you incorporate the screeners into your workflow.</t>
  </si>
  <si>
    <t>Our practice has resources for non-pharmacologic treatments that are responsive to the diverse needs of all patients we care for.</t>
  </si>
  <si>
    <r>
      <t xml:space="preserve">By </t>
    </r>
    <r>
      <rPr>
        <i/>
        <sz val="12"/>
        <color rgb="FFFF0000"/>
        <rFont val="Calibri (Body)"/>
      </rPr>
      <t>[DATE]</t>
    </r>
    <r>
      <rPr>
        <sz val="12"/>
        <color theme="1"/>
        <rFont val="Calibri"/>
        <family val="2"/>
        <scheme val="minor"/>
      </rPr>
      <t xml:space="preserve">, </t>
    </r>
    <r>
      <rPr>
        <i/>
        <sz val="12"/>
        <color rgb="FFFF0000"/>
        <rFont val="Calibri (Body)"/>
      </rPr>
      <t>[WHO]</t>
    </r>
    <r>
      <rPr>
        <sz val="12"/>
        <color theme="1"/>
        <rFont val="Calibri"/>
        <family val="2"/>
        <scheme val="minor"/>
      </rPr>
      <t xml:space="preserve"> will have reviewed the Customizable Practice Resource and Referral Directory to assure inclusion of local mental health clinicians (psychiatrists and other prescribers, therapists, support groups) for patients who speak _____.</t>
    </r>
  </si>
  <si>
    <t>You do not need to enter your results here.  If you have multiple locations, this question is included to help you consider including all elements at all locations and how you will roll out changes, for example, at all sites at once or sequentially at individual sites.</t>
  </si>
  <si>
    <t>You do not need to enter your results here.  This question is included to help you think about how electronic results are documented in the medical record for developing your workflow.</t>
  </si>
  <si>
    <t>You do not need to enter your results here.  This question is included to help you think about how you incorporate the documentation of screening into your workflow.</t>
  </si>
  <si>
    <t>You do not need to enter your results here.  This question is included to help you think about the characteristics and associated needs of your patients for questions #19 and #20.</t>
  </si>
  <si>
    <t>You do not need to enter your results here.  This question is included to help you consider how to intgrate the provision of educational materials into your workflow.</t>
  </si>
  <si>
    <r>
      <t>Materials inclusive ?</t>
    </r>
    <r>
      <rPr>
        <i/>
        <sz val="12"/>
        <color theme="1"/>
        <rFont val="Calibri"/>
        <family val="2"/>
        <scheme val="minor"/>
      </rPr>
      <t xml:space="preserve"> (yes/no only)</t>
    </r>
  </si>
  <si>
    <t>Resources inclusive?  (yes/no only)</t>
  </si>
  <si>
    <t>Provider and staff training - practice changes and workflow (completed by week 15)</t>
  </si>
  <si>
    <r>
      <t>Bi-weekly implementation and sustainment meetings are suggested and other activities may be interspersed with the meetings.  After the grey box above is filled with the first Practice QI Team meeting date, the following will populate with approximate dates for scheduling meetings and activities based on the date of the first implementation meeting.  If timing does not go as planned, under the</t>
    </r>
    <r>
      <rPr>
        <b/>
        <i/>
        <u/>
        <sz val="11"/>
        <color theme="1"/>
        <rFont val="Calibri"/>
        <family val="2"/>
        <scheme val="minor"/>
      </rPr>
      <t xml:space="preserve"> Update</t>
    </r>
    <r>
      <rPr>
        <b/>
        <i/>
        <sz val="11"/>
        <color theme="1"/>
        <rFont val="Calibri"/>
        <family val="2"/>
        <scheme val="minor"/>
      </rPr>
      <t xml:space="preserve"> column,  fill in the actual date for a given event and the subsequent dates will update relative to the new date.</t>
    </r>
  </si>
  <si>
    <r>
      <t xml:space="preserve">For more goal ideas in this category, see the </t>
    </r>
    <r>
      <rPr>
        <b/>
        <i/>
        <sz val="11"/>
        <color theme="1"/>
        <rFont val="Calibri"/>
        <family val="2"/>
        <scheme val="minor"/>
      </rPr>
      <t>Aims sub-aims and goals</t>
    </r>
    <r>
      <rPr>
        <i/>
        <sz val="11"/>
        <color theme="1"/>
        <rFont val="Calibri"/>
        <family val="2"/>
        <scheme val="minor"/>
      </rPr>
      <t xml:space="preserve"> document</t>
    </r>
  </si>
  <si>
    <r>
      <t xml:space="preserve">For more goal ideas in this category, see the </t>
    </r>
    <r>
      <rPr>
        <b/>
        <i/>
        <sz val="11"/>
        <color theme="1"/>
        <rFont val="Calibri"/>
        <family val="2"/>
        <scheme val="minor"/>
      </rPr>
      <t xml:space="preserve">Aims sub-aims and goals </t>
    </r>
    <r>
      <rPr>
        <i/>
        <sz val="11"/>
        <color theme="1"/>
        <rFont val="Calibri"/>
        <family val="2"/>
        <scheme val="minor"/>
      </rPr>
      <t>document</t>
    </r>
  </si>
  <si>
    <r>
      <rPr>
        <b/>
        <u/>
        <sz val="18"/>
        <color theme="1"/>
        <rFont val="Calibri"/>
        <family val="2"/>
        <scheme val="minor"/>
      </rPr>
      <t>Aim 2:</t>
    </r>
    <r>
      <rPr>
        <b/>
        <sz val="18"/>
        <color theme="1"/>
        <rFont val="Calibri"/>
        <family val="2"/>
        <scheme val="minor"/>
      </rPr>
      <t xml:space="preserve"> </t>
    </r>
    <r>
      <rPr>
        <sz val="18"/>
        <color theme="1"/>
        <rFont val="Calibri"/>
        <family val="2"/>
        <scheme val="minor"/>
      </rPr>
      <t>Implement screening for depression, anxiety, and PTSD twice during pregnancy (at prenatal care initiation and later in pregnancy) and at postpartum visits.</t>
    </r>
  </si>
  <si>
    <r>
      <rPr>
        <b/>
        <u/>
        <sz val="14"/>
        <color theme="1"/>
        <rFont val="Calibri"/>
        <family val="2"/>
        <scheme val="minor"/>
      </rPr>
      <t>Aim 2:</t>
    </r>
    <r>
      <rPr>
        <sz val="14"/>
        <color theme="1"/>
        <rFont val="Calibri"/>
        <family val="2"/>
        <scheme val="minor"/>
      </rPr>
      <t xml:space="preserve"> Implement screening for depression, anxiety, and PTSD twice during pregnancy (at prenatal care initiation and later in pregnancy) and at postpartum visits.</t>
    </r>
  </si>
  <si>
    <t>2. Implement screening for depression, anxiety, and PTSD twice during pregnancy (at prenatal care initiation and later in pregnancy) and at postpartum visits.</t>
  </si>
  <si>
    <r>
      <rPr>
        <b/>
        <u/>
        <sz val="18"/>
        <color theme="1"/>
        <rFont val="Calibri"/>
        <family val="2"/>
        <scheme val="minor"/>
      </rPr>
      <t>Aim 2:</t>
    </r>
    <r>
      <rPr>
        <b/>
        <sz val="18"/>
        <color theme="1"/>
        <rFont val="Calibri"/>
        <family val="2"/>
        <scheme val="minor"/>
      </rPr>
      <t xml:space="preserve">  </t>
    </r>
    <r>
      <rPr>
        <sz val="18"/>
        <color theme="1"/>
        <rFont val="Calibri"/>
        <family val="2"/>
        <scheme val="minor"/>
      </rPr>
      <t>Implement screening for depression, anxiety, and PTSD twice during pregnancy (at prenatal care initiation and later in pregnancy) and at postpartum visits.</t>
    </r>
  </si>
  <si>
    <t xml:space="preserve">Copyright © 2021 UMass Chan Medical School all rights reserved.  Version 1.3. Revised 01-06-2023 Tool to Schedule Implementation and Create Practice Goals. Funding provided by CDC grant 6 NU38OT000287. Authors: Byatt N., Brenckle L., Masters G., Bergman A., Moore Simas T.  </t>
  </si>
  <si>
    <t>Practice Implementation Goals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</si>
</sst>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m/d/yy;@"/>
  </numFmts>
  <fonts count="60">
    <font>
      <sz val="11"/>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b/>
      <sz val="11"/>
      <color theme="1"/>
      <name val="Calibri"/>
      <family val="2"/>
      <scheme val="minor"/>
    </font>
    <font>
      <b/>
      <sz val="12"/>
      <color theme="1"/>
      <name val="Calibri"/>
      <family val="2"/>
      <scheme val="minor"/>
    </font>
    <font>
      <b/>
      <sz val="14"/>
      <color theme="1"/>
      <name val="Calibri"/>
      <family val="2"/>
      <scheme val="minor"/>
    </font>
    <font>
      <sz val="12"/>
      <color rgb="FFFF0000"/>
      <name val="Calibri"/>
      <family val="2"/>
      <scheme val="minor"/>
    </font>
    <font>
      <i/>
      <sz val="11"/>
      <color theme="1"/>
      <name val="Calibri"/>
      <family val="2"/>
      <scheme val="minor"/>
    </font>
    <font>
      <sz val="14"/>
      <color theme="1"/>
      <name val="Calibri"/>
      <family val="2"/>
      <scheme val="minor"/>
    </font>
    <font>
      <b/>
      <u/>
      <sz val="14"/>
      <color theme="1"/>
      <name val="Calibri (Body)"/>
    </font>
    <font>
      <b/>
      <sz val="14"/>
      <color theme="1"/>
      <name val="Calibri (Body)"/>
    </font>
    <font>
      <sz val="14"/>
      <color theme="1"/>
      <name val="Calibri (Body)"/>
    </font>
    <font>
      <sz val="16"/>
      <color theme="1"/>
      <name val="Calibri"/>
      <family val="2"/>
      <scheme val="minor"/>
    </font>
    <font>
      <b/>
      <u/>
      <sz val="16"/>
      <color theme="1"/>
      <name val="Calibri"/>
      <family val="2"/>
      <scheme val="minor"/>
    </font>
    <font>
      <b/>
      <sz val="16"/>
      <color theme="1"/>
      <name val="Calibri"/>
      <family val="2"/>
      <scheme val="minor"/>
    </font>
    <font>
      <b/>
      <sz val="14"/>
      <color theme="0"/>
      <name val="Calibri"/>
      <family val="2"/>
      <scheme val="minor"/>
    </font>
    <font>
      <b/>
      <sz val="12"/>
      <color rgb="FFFF0000"/>
      <name val="Calibri"/>
      <family val="2"/>
      <scheme val="minor"/>
    </font>
    <font>
      <b/>
      <sz val="12"/>
      <color theme="0"/>
      <name val="Calibri"/>
      <family val="2"/>
      <scheme val="minor"/>
    </font>
    <font>
      <sz val="16"/>
      <color rgb="FF000000"/>
      <name val="Calibri"/>
      <family val="2"/>
      <scheme val="minor"/>
    </font>
    <font>
      <sz val="11"/>
      <color rgb="FF000000"/>
      <name val="Calibri"/>
      <family val="2"/>
      <scheme val="minor"/>
    </font>
    <font>
      <b/>
      <sz val="14"/>
      <color rgb="FF000000"/>
      <name val="Calibri"/>
      <family val="2"/>
      <scheme val="minor"/>
    </font>
    <font>
      <b/>
      <sz val="14"/>
      <color rgb="FFFF0000"/>
      <name val="Calibri"/>
      <family val="2"/>
      <scheme val="minor"/>
    </font>
    <font>
      <b/>
      <i/>
      <sz val="12"/>
      <color theme="1"/>
      <name val="Calibri"/>
      <family val="2"/>
      <scheme val="minor"/>
    </font>
    <font>
      <i/>
      <sz val="11"/>
      <color rgb="FFFF0000"/>
      <name val="Calibri"/>
      <family val="2"/>
      <scheme val="minor"/>
    </font>
    <font>
      <u/>
      <sz val="11"/>
      <color theme="10"/>
      <name val="Calibri"/>
      <family val="2"/>
      <scheme val="minor"/>
    </font>
    <font>
      <sz val="18"/>
      <color theme="1"/>
      <name val="Calibri"/>
      <family val="2"/>
      <scheme val="minor"/>
    </font>
    <font>
      <b/>
      <u/>
      <sz val="18"/>
      <color theme="1"/>
      <name val="Calibri"/>
      <family val="2"/>
      <scheme val="minor"/>
    </font>
    <font>
      <b/>
      <sz val="18"/>
      <color theme="1"/>
      <name val="Calibri"/>
      <family val="2"/>
      <scheme val="minor"/>
    </font>
    <font>
      <sz val="20"/>
      <color theme="1"/>
      <name val="Calibri"/>
      <family val="2"/>
      <scheme val="minor"/>
    </font>
    <font>
      <b/>
      <u/>
      <sz val="20"/>
      <color theme="1"/>
      <name val="Calibri"/>
      <family val="2"/>
      <scheme val="minor"/>
    </font>
    <font>
      <b/>
      <sz val="20"/>
      <color theme="1"/>
      <name val="Calibri"/>
      <family val="2"/>
      <scheme val="minor"/>
    </font>
    <font>
      <b/>
      <i/>
      <sz val="11"/>
      <color theme="1"/>
      <name val="Calibri"/>
      <family val="2"/>
      <scheme val="minor"/>
    </font>
    <font>
      <i/>
      <sz val="12"/>
      <color theme="1"/>
      <name val="Calibri"/>
      <family val="2"/>
      <scheme val="minor"/>
    </font>
    <font>
      <u/>
      <sz val="12"/>
      <color rgb="FFFF0000"/>
      <name val="Calibri"/>
      <family val="2"/>
      <scheme val="minor"/>
    </font>
    <font>
      <b/>
      <u/>
      <sz val="12"/>
      <color rgb="FFFF0000"/>
      <name val="Calibri"/>
      <family val="2"/>
      <scheme val="minor"/>
    </font>
    <font>
      <b/>
      <i/>
      <sz val="14"/>
      <color theme="1"/>
      <name val="Calibri"/>
      <family val="2"/>
      <scheme val="minor"/>
    </font>
    <font>
      <b/>
      <sz val="12"/>
      <color rgb="FF000000"/>
      <name val="Calibri"/>
      <family val="2"/>
      <scheme val="minor"/>
    </font>
    <font>
      <b/>
      <i/>
      <sz val="12"/>
      <color rgb="FF000000"/>
      <name val="Calibri"/>
      <family val="2"/>
      <scheme val="minor"/>
    </font>
    <font>
      <sz val="12"/>
      <color theme="1"/>
      <name val="Calibri (Body)"/>
    </font>
    <font>
      <b/>
      <sz val="12"/>
      <color theme="1"/>
      <name val="Calibri (Body)"/>
    </font>
    <font>
      <b/>
      <i/>
      <sz val="12"/>
      <color rgb="FFFF0000"/>
      <name val="Calibri (Body)"/>
    </font>
    <font>
      <sz val="12"/>
      <color rgb="FFFF0000"/>
      <name val="Calibri (Body)"/>
    </font>
    <font>
      <i/>
      <sz val="12"/>
      <color rgb="FFFF0000"/>
      <name val="Calibri (Body)"/>
    </font>
    <font>
      <sz val="12"/>
      <name val="Calibri"/>
      <family val="2"/>
      <scheme val="minor"/>
    </font>
    <font>
      <u/>
      <sz val="10"/>
      <color theme="10"/>
      <name val="Calibri"/>
      <family val="2"/>
      <scheme val="minor"/>
    </font>
    <font>
      <sz val="10"/>
      <color theme="1"/>
      <name val="Calibri"/>
      <family val="2"/>
      <scheme val="minor"/>
    </font>
    <font>
      <sz val="12"/>
      <name val="Calibri (Body)"/>
    </font>
    <font>
      <u/>
      <sz val="12"/>
      <color theme="1"/>
      <name val="Calibri (Body)"/>
    </font>
    <font>
      <sz val="10"/>
      <color rgb="FF000000"/>
      <name val="Calibri"/>
      <family val="2"/>
      <scheme val="minor"/>
    </font>
    <font>
      <sz val="9"/>
      <color theme="1"/>
      <name val="Calibri"/>
      <family val="2"/>
      <scheme val="minor"/>
    </font>
    <font>
      <sz val="9"/>
      <color rgb="FF000000"/>
      <name val="Calibri"/>
      <family val="2"/>
      <scheme val="minor"/>
    </font>
    <font>
      <b/>
      <u/>
      <sz val="11"/>
      <color theme="1"/>
      <name val="Calibri"/>
      <family val="2"/>
      <scheme val="minor"/>
    </font>
    <font>
      <u/>
      <sz val="14"/>
      <color theme="10"/>
      <name val="Calibri"/>
      <family val="2"/>
      <scheme val="minor"/>
    </font>
    <font>
      <sz val="14"/>
      <color rgb="FFFF0000"/>
      <name val="Calibri"/>
      <family val="2"/>
      <scheme val="minor"/>
    </font>
    <font>
      <sz val="11"/>
      <color rgb="FF444444"/>
      <name val="Calibri"/>
      <family val="2"/>
      <charset val="1"/>
    </font>
    <font>
      <sz val="7"/>
      <color theme="1"/>
      <name val="Calibri"/>
      <family val="2"/>
      <scheme val="minor"/>
    </font>
    <font>
      <b/>
      <i/>
      <u/>
      <sz val="11"/>
      <color theme="1"/>
      <name val="Calibri"/>
      <family val="2"/>
      <scheme val="minor"/>
    </font>
    <font>
      <sz val="9"/>
      <color rgb="FFFF0000"/>
      <name val="Calibri"/>
      <family val="2"/>
      <scheme val="minor"/>
    </font>
    <font>
      <b/>
      <u/>
      <sz val="14"/>
      <color theme="1"/>
      <name val="Calibri"/>
      <family val="2"/>
      <scheme val="minor"/>
    </font>
  </fonts>
  <fills count="27">
    <fill>
      <patternFill patternType="none"/>
    </fill>
    <fill>
      <patternFill patternType="gray125"/>
    </fill>
    <fill>
      <patternFill patternType="solid">
        <fgColor theme="4" tint="0.59999389629810485"/>
        <bgColor indexed="64"/>
      </patternFill>
    </fill>
    <fill>
      <patternFill patternType="solid">
        <fgColor theme="4" tint="0.39997558519241921"/>
        <bgColor indexed="64"/>
      </patternFill>
    </fill>
    <fill>
      <patternFill patternType="solid">
        <fgColor theme="4" tint="-0.249977111117893"/>
        <bgColor indexed="64"/>
      </patternFill>
    </fill>
    <fill>
      <patternFill patternType="solid">
        <fgColor theme="9" tint="0.39997558519241921"/>
        <bgColor indexed="64"/>
      </patternFill>
    </fill>
    <fill>
      <patternFill patternType="solid">
        <fgColor theme="1"/>
        <bgColor indexed="64"/>
      </patternFill>
    </fill>
    <fill>
      <patternFill patternType="solid">
        <fgColor rgb="FF366092"/>
        <bgColor rgb="FF000000"/>
      </patternFill>
    </fill>
    <fill>
      <patternFill patternType="solid">
        <fgColor rgb="FF95B3D7"/>
        <bgColor rgb="FF000000"/>
      </patternFill>
    </fill>
    <fill>
      <patternFill patternType="solid">
        <fgColor rgb="FFB8CCE4"/>
        <bgColor rgb="FF000000"/>
      </patternFill>
    </fill>
    <fill>
      <patternFill patternType="solid">
        <fgColor theme="0" tint="-0.499984740745262"/>
        <bgColor indexed="64"/>
      </patternFill>
    </fill>
    <fill>
      <patternFill patternType="solid">
        <fgColor theme="1" tint="0.49998474074526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6" tint="0.39997558519241921"/>
        <bgColor indexed="64"/>
      </patternFill>
    </fill>
    <fill>
      <patternFill patternType="solid">
        <fgColor theme="0" tint="-0.14999847407452621"/>
        <bgColor indexed="64"/>
      </patternFill>
    </fill>
    <fill>
      <patternFill patternType="solid">
        <fgColor rgb="FFD9D9D9"/>
        <bgColor rgb="FF000000"/>
      </patternFill>
    </fill>
    <fill>
      <patternFill patternType="solid">
        <fgColor rgb="FFD8E4BC"/>
        <bgColor rgb="FF000000"/>
      </patternFill>
    </fill>
    <fill>
      <patternFill patternType="solid">
        <fgColor rgb="FFE1CCF0"/>
        <bgColor indexed="64"/>
      </patternFill>
    </fill>
    <fill>
      <patternFill patternType="solid">
        <fgColor rgb="FFFFD1D1"/>
        <bgColor indexed="64"/>
      </patternFill>
    </fill>
    <fill>
      <patternFill patternType="solid">
        <fgColor rgb="FFF0BA03"/>
        <bgColor indexed="64"/>
      </patternFill>
    </fill>
    <fill>
      <patternFill patternType="solid">
        <fgColor rgb="FF00B3DB"/>
        <bgColor indexed="64"/>
      </patternFill>
    </fill>
    <fill>
      <patternFill patternType="solid">
        <fgColor rgb="FFF45B69"/>
        <bgColor indexed="64"/>
      </patternFill>
    </fill>
    <fill>
      <patternFill patternType="solid">
        <fgColor rgb="FF68C601"/>
        <bgColor indexed="64"/>
      </patternFill>
    </fill>
    <fill>
      <patternFill patternType="solid">
        <fgColor rgb="FFE4DFEC"/>
        <bgColor indexed="64"/>
      </patternFill>
    </fill>
    <fill>
      <patternFill patternType="solid">
        <fgColor rgb="FFDCE6F1"/>
        <bgColor indexed="64"/>
      </patternFill>
    </fill>
    <fill>
      <patternFill patternType="solid">
        <fgColor rgb="FFFFF2CC"/>
        <bgColor indexed="64"/>
      </patternFill>
    </fill>
  </fills>
  <borders count="54">
    <border>
      <left/>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right style="thin">
        <color indexed="64"/>
      </right>
      <top/>
      <bottom/>
      <diagonal/>
    </border>
    <border>
      <left/>
      <right style="medium">
        <color indexed="64"/>
      </right>
      <top style="thin">
        <color indexed="64"/>
      </top>
      <bottom style="medium">
        <color indexed="64"/>
      </bottom>
      <diagonal/>
    </border>
    <border>
      <left style="medium">
        <color indexed="64"/>
      </left>
      <right style="medium">
        <color indexed="64"/>
      </right>
      <top/>
      <bottom/>
      <diagonal/>
    </border>
    <border>
      <left/>
      <right style="medium">
        <color indexed="64"/>
      </right>
      <top/>
      <bottom/>
      <diagonal/>
    </border>
    <border>
      <left style="medium">
        <color indexed="64"/>
      </left>
      <right style="medium">
        <color indexed="64"/>
      </right>
      <top style="medium">
        <color indexed="64"/>
      </top>
      <bottom/>
      <diagonal/>
    </border>
    <border>
      <left style="medium">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medium">
        <color indexed="64"/>
      </top>
      <bottom/>
      <diagonal/>
    </border>
    <border>
      <left/>
      <right/>
      <top style="thin">
        <color indexed="64"/>
      </top>
      <bottom style="thin">
        <color indexed="64"/>
      </bottom>
      <diagonal/>
    </border>
    <border>
      <left style="medium">
        <color indexed="64"/>
      </left>
      <right style="medium">
        <color indexed="64"/>
      </right>
      <top style="thin">
        <color indexed="64"/>
      </top>
      <bottom/>
      <diagonal/>
    </border>
    <border>
      <left/>
      <right style="medium">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medium">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medium">
        <color indexed="64"/>
      </left>
      <right style="medium">
        <color indexed="64"/>
      </right>
      <top style="thin">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medium">
        <color indexed="64"/>
      </bottom>
      <diagonal/>
    </border>
    <border>
      <left style="thin">
        <color indexed="64"/>
      </left>
      <right/>
      <top/>
      <bottom style="thin">
        <color indexed="64"/>
      </bottom>
      <diagonal/>
    </border>
    <border>
      <left/>
      <right style="thin">
        <color indexed="64"/>
      </right>
      <top/>
      <bottom style="medium">
        <color indexed="64"/>
      </bottom>
      <diagonal/>
    </border>
    <border>
      <left style="thin">
        <color indexed="64"/>
      </left>
      <right/>
      <top style="thin">
        <color indexed="64"/>
      </top>
      <bottom style="thin">
        <color indexed="64"/>
      </bottom>
      <diagonal/>
    </border>
    <border>
      <left/>
      <right/>
      <top style="medium">
        <color indexed="64"/>
      </top>
      <bottom/>
      <diagonal/>
    </border>
    <border>
      <left/>
      <right/>
      <top/>
      <bottom style="medium">
        <color indexed="64"/>
      </bottom>
      <diagonal/>
    </border>
    <border>
      <left style="medium">
        <color indexed="64"/>
      </left>
      <right style="medium">
        <color indexed="64"/>
      </right>
      <top style="medium">
        <color indexed="64"/>
      </top>
      <bottom style="thin">
        <color indexed="64"/>
      </bottom>
      <diagonal/>
    </border>
    <border>
      <left style="thin">
        <color indexed="64"/>
      </left>
      <right/>
      <top/>
      <bottom/>
      <diagonal/>
    </border>
    <border>
      <left style="thin">
        <color indexed="64"/>
      </left>
      <right/>
      <top style="thin">
        <color indexed="64"/>
      </top>
      <bottom/>
      <diagonal/>
    </border>
    <border>
      <left/>
      <right/>
      <top style="thin">
        <color indexed="64"/>
      </top>
      <bottom/>
      <diagonal/>
    </border>
    <border>
      <left/>
      <right style="thin">
        <color rgb="FF000000"/>
      </right>
      <top/>
      <bottom style="thin">
        <color indexed="64"/>
      </bottom>
      <diagonal/>
    </border>
    <border>
      <left/>
      <right style="thin">
        <color rgb="FF000000"/>
      </right>
      <top style="thin">
        <color rgb="FF000000"/>
      </top>
      <bottom style="thin">
        <color indexed="64"/>
      </bottom>
      <diagonal/>
    </border>
    <border>
      <left/>
      <right style="thin">
        <color rgb="FF000000"/>
      </right>
      <top style="thin">
        <color indexed="64"/>
      </top>
      <bottom style="thin">
        <color indexed="64"/>
      </bottom>
      <diagonal/>
    </border>
    <border>
      <left/>
      <right style="thin">
        <color rgb="FF000000"/>
      </right>
      <top style="thin">
        <color indexed="64"/>
      </top>
      <bottom style="thin">
        <color rgb="FF000000"/>
      </bottom>
      <diagonal/>
    </border>
  </borders>
  <cellStyleXfs count="2">
    <xf numFmtId="0" fontId="0" fillId="0" borderId="0"/>
    <xf numFmtId="0" fontId="25" fillId="0" borderId="0" applyNumberFormat="0" applyFill="0" applyBorder="0" applyAlignment="0" applyProtection="0"/>
  </cellStyleXfs>
  <cellXfs count="404">
    <xf numFmtId="0" fontId="0" fillId="0" borderId="0" xfId="0"/>
    <xf numFmtId="0" fontId="0" fillId="0" borderId="0" xfId="0" applyProtection="1">
      <protection locked="0"/>
    </xf>
    <xf numFmtId="0" fontId="12" fillId="0" borderId="0" xfId="0" applyFont="1" applyAlignment="1">
      <alignment vertical="center" wrapText="1"/>
    </xf>
    <xf numFmtId="0" fontId="13" fillId="0" borderId="0" xfId="0" applyFont="1" applyAlignment="1" applyProtection="1">
      <alignment vertical="center" wrapText="1"/>
      <protection locked="0"/>
    </xf>
    <xf numFmtId="0" fontId="7" fillId="2" borderId="11" xfId="0" applyFont="1" applyFill="1" applyBorder="1" applyAlignment="1" applyProtection="1">
      <alignment horizontal="center" vertical="center"/>
      <protection locked="0"/>
    </xf>
    <xf numFmtId="0" fontId="7" fillId="2" borderId="23" xfId="0" applyFont="1" applyFill="1" applyBorder="1" applyAlignment="1" applyProtection="1">
      <alignment horizontal="center" vertical="center"/>
      <protection locked="0"/>
    </xf>
    <xf numFmtId="0" fontId="7" fillId="2" borderId="32" xfId="0" applyFont="1" applyFill="1" applyBorder="1" applyAlignment="1" applyProtection="1">
      <alignment horizontal="center" vertical="center"/>
      <protection locked="0"/>
    </xf>
    <xf numFmtId="0" fontId="7" fillId="2" borderId="28" xfId="0" applyFont="1" applyFill="1" applyBorder="1" applyAlignment="1" applyProtection="1">
      <alignment horizontal="center" vertical="center"/>
      <protection locked="0"/>
    </xf>
    <xf numFmtId="0" fontId="7" fillId="2" borderId="25" xfId="0" applyFont="1" applyFill="1" applyBorder="1" applyAlignment="1" applyProtection="1">
      <alignment horizontal="center" vertical="center"/>
      <protection locked="0"/>
    </xf>
    <xf numFmtId="0" fontId="7" fillId="2" borderId="33" xfId="0" applyFont="1" applyFill="1" applyBorder="1" applyAlignment="1" applyProtection="1">
      <alignment horizontal="center" vertical="center"/>
      <protection locked="0"/>
    </xf>
    <xf numFmtId="0" fontId="17" fillId="4" borderId="27" xfId="0" applyFont="1" applyFill="1" applyBorder="1" applyAlignment="1" applyProtection="1">
      <alignment horizontal="center" vertical="center" wrapText="1"/>
      <protection locked="0"/>
    </xf>
    <xf numFmtId="0" fontId="17" fillId="4" borderId="24" xfId="0" applyFont="1" applyFill="1" applyBorder="1" applyAlignment="1" applyProtection="1">
      <alignment horizontal="center" vertical="center" wrapText="1"/>
      <protection locked="0"/>
    </xf>
    <xf numFmtId="0" fontId="17" fillId="4" borderId="31" xfId="0" applyFont="1" applyFill="1" applyBorder="1" applyAlignment="1" applyProtection="1">
      <alignment horizontal="center" vertical="center" wrapText="1"/>
      <protection locked="0"/>
    </xf>
    <xf numFmtId="0" fontId="7" fillId="3" borderId="27" xfId="0" applyFont="1" applyFill="1" applyBorder="1" applyAlignment="1" applyProtection="1">
      <alignment horizontal="center"/>
      <protection locked="0"/>
    </xf>
    <xf numFmtId="0" fontId="7" fillId="3" borderId="24" xfId="0" applyFont="1" applyFill="1" applyBorder="1" applyAlignment="1" applyProtection="1">
      <alignment horizontal="center"/>
      <protection locked="0"/>
    </xf>
    <xf numFmtId="0" fontId="7" fillId="3" borderId="31" xfId="0" applyFont="1" applyFill="1" applyBorder="1" applyAlignment="1" applyProtection="1">
      <alignment horizontal="center"/>
      <protection locked="0"/>
    </xf>
    <xf numFmtId="0" fontId="7" fillId="2" borderId="11" xfId="0" applyFont="1" applyFill="1" applyBorder="1" applyAlignment="1" applyProtection="1">
      <alignment horizontal="center"/>
      <protection locked="0"/>
    </xf>
    <xf numFmtId="0" fontId="7" fillId="2" borderId="23" xfId="0" applyFont="1" applyFill="1" applyBorder="1" applyAlignment="1" applyProtection="1">
      <alignment horizontal="center"/>
      <protection locked="0"/>
    </xf>
    <xf numFmtId="0" fontId="7" fillId="2" borderId="32" xfId="0" applyFont="1" applyFill="1" applyBorder="1" applyAlignment="1" applyProtection="1">
      <alignment horizontal="center"/>
      <protection locked="0"/>
    </xf>
    <xf numFmtId="0" fontId="7" fillId="2" borderId="28" xfId="0" applyFont="1" applyFill="1" applyBorder="1" applyAlignment="1" applyProtection="1">
      <alignment horizontal="center"/>
      <protection locked="0"/>
    </xf>
    <xf numFmtId="0" fontId="7" fillId="2" borderId="25" xfId="0" applyFont="1" applyFill="1" applyBorder="1" applyAlignment="1" applyProtection="1">
      <alignment horizontal="center"/>
      <protection locked="0"/>
    </xf>
    <xf numFmtId="0" fontId="7" fillId="2" borderId="33" xfId="0" applyFont="1" applyFill="1" applyBorder="1" applyAlignment="1" applyProtection="1">
      <alignment horizontal="center"/>
      <protection locked="0"/>
    </xf>
    <xf numFmtId="0" fontId="7" fillId="2" borderId="34" xfId="0" applyFont="1" applyFill="1" applyBorder="1" applyAlignment="1" applyProtection="1">
      <alignment horizontal="center"/>
      <protection locked="0"/>
    </xf>
    <xf numFmtId="0" fontId="7" fillId="2" borderId="35" xfId="0" applyFont="1" applyFill="1" applyBorder="1" applyAlignment="1" applyProtection="1">
      <alignment horizontal="center"/>
      <protection locked="0"/>
    </xf>
    <xf numFmtId="0" fontId="7" fillId="0" borderId="23" xfId="0" applyFont="1" applyBorder="1" applyAlignment="1" applyProtection="1">
      <alignment horizontal="center"/>
      <protection locked="0"/>
    </xf>
    <xf numFmtId="0" fontId="7" fillId="2" borderId="36" xfId="0" applyFont="1" applyFill="1" applyBorder="1" applyAlignment="1" applyProtection="1">
      <alignment horizontal="center"/>
      <protection locked="0"/>
    </xf>
    <xf numFmtId="0" fontId="7" fillId="2" borderId="37" xfId="0" applyFont="1" applyFill="1" applyBorder="1" applyAlignment="1" applyProtection="1">
      <alignment horizontal="center"/>
      <protection locked="0"/>
    </xf>
    <xf numFmtId="0" fontId="7" fillId="2" borderId="38" xfId="0" applyFont="1" applyFill="1" applyBorder="1" applyAlignment="1" applyProtection="1">
      <alignment horizontal="center"/>
      <protection locked="0"/>
    </xf>
    <xf numFmtId="0" fontId="7" fillId="2" borderId="29" xfId="0" applyFont="1" applyFill="1" applyBorder="1" applyAlignment="1" applyProtection="1">
      <alignment horizontal="center"/>
      <protection locked="0"/>
    </xf>
    <xf numFmtId="0" fontId="7" fillId="2" borderId="26" xfId="0" applyFont="1" applyFill="1" applyBorder="1" applyAlignment="1" applyProtection="1">
      <alignment horizontal="center"/>
      <protection locked="0"/>
    </xf>
    <xf numFmtId="0" fontId="7" fillId="2" borderId="39" xfId="0" applyFont="1" applyFill="1" applyBorder="1" applyAlignment="1" applyProtection="1">
      <alignment horizontal="center"/>
      <protection locked="0"/>
    </xf>
    <xf numFmtId="0" fontId="7" fillId="2" borderId="9" xfId="0" applyFont="1" applyFill="1" applyBorder="1" applyAlignment="1" applyProtection="1">
      <alignment horizontal="center"/>
      <protection locked="0"/>
    </xf>
    <xf numFmtId="0" fontId="7" fillId="2" borderId="40" xfId="0" applyFont="1" applyFill="1" applyBorder="1" applyAlignment="1" applyProtection="1">
      <alignment horizontal="center"/>
      <protection locked="0"/>
    </xf>
    <xf numFmtId="0" fontId="7" fillId="2" borderId="10" xfId="0" applyFont="1" applyFill="1" applyBorder="1" applyAlignment="1" applyProtection="1">
      <alignment horizontal="center"/>
      <protection locked="0"/>
    </xf>
    <xf numFmtId="0" fontId="7" fillId="2" borderId="24" xfId="0" applyFont="1" applyFill="1" applyBorder="1" applyAlignment="1" applyProtection="1">
      <alignment horizontal="center"/>
      <protection locked="0"/>
    </xf>
    <xf numFmtId="0" fontId="7" fillId="2" borderId="31" xfId="0" applyFont="1" applyFill="1" applyBorder="1" applyAlignment="1" applyProtection="1">
      <alignment horizontal="center"/>
      <protection locked="0"/>
    </xf>
    <xf numFmtId="0" fontId="7" fillId="2" borderId="4" xfId="0" applyFont="1" applyFill="1" applyBorder="1" applyAlignment="1" applyProtection="1">
      <alignment horizontal="center" vertical="center"/>
      <protection locked="0"/>
    </xf>
    <xf numFmtId="0" fontId="7" fillId="3" borderId="4" xfId="0" applyFont="1" applyFill="1" applyBorder="1" applyAlignment="1" applyProtection="1">
      <alignment horizontal="center"/>
      <protection locked="0"/>
    </xf>
    <xf numFmtId="0" fontId="7" fillId="2" borderId="14" xfId="0" applyFont="1" applyFill="1" applyBorder="1" applyAlignment="1" applyProtection="1">
      <alignment horizontal="center" vertical="center"/>
      <protection locked="0"/>
    </xf>
    <xf numFmtId="0" fontId="7" fillId="2" borderId="17" xfId="0" applyFont="1" applyFill="1" applyBorder="1" applyAlignment="1" applyProtection="1">
      <alignment horizontal="center" vertical="center"/>
      <protection locked="0"/>
    </xf>
    <xf numFmtId="0" fontId="7" fillId="2" borderId="6" xfId="0" applyFont="1" applyFill="1" applyBorder="1" applyAlignment="1" applyProtection="1">
      <alignment horizontal="center" vertical="center"/>
      <protection locked="0"/>
    </xf>
    <xf numFmtId="0" fontId="6" fillId="0" borderId="0" xfId="0" applyFont="1"/>
    <xf numFmtId="0" fontId="4" fillId="6" borderId="0" xfId="0" applyFont="1" applyFill="1"/>
    <xf numFmtId="0" fontId="0" fillId="6" borderId="0" xfId="0" applyFill="1"/>
    <xf numFmtId="9" fontId="6" fillId="5" borderId="25" xfId="0" applyNumberFormat="1" applyFont="1" applyFill="1" applyBorder="1" applyAlignment="1">
      <alignment horizontal="center" vertical="center"/>
    </xf>
    <xf numFmtId="0" fontId="7" fillId="2" borderId="12" xfId="0" applyFont="1" applyFill="1" applyBorder="1" applyAlignment="1" applyProtection="1">
      <alignment horizontal="center" vertical="center"/>
      <protection locked="0"/>
    </xf>
    <xf numFmtId="0" fontId="6" fillId="5" borderId="25" xfId="0" applyFont="1" applyFill="1" applyBorder="1" applyAlignment="1">
      <alignment horizontal="center" vertical="center"/>
    </xf>
    <xf numFmtId="0" fontId="6" fillId="10" borderId="22" xfId="0" applyFont="1" applyFill="1" applyBorder="1" applyAlignment="1">
      <alignment vertical="center"/>
    </xf>
    <xf numFmtId="0" fontId="0" fillId="0" borderId="0" xfId="0" applyProtection="1"/>
    <xf numFmtId="0" fontId="13" fillId="0" borderId="0" xfId="0" applyFont="1" applyAlignment="1" applyProtection="1">
      <alignment vertical="center" wrapText="1"/>
      <protection hidden="1"/>
    </xf>
    <xf numFmtId="0" fontId="6" fillId="0" borderId="0" xfId="0" applyFont="1" applyAlignment="1" applyProtection="1">
      <alignment horizontal="center" vertical="center"/>
      <protection hidden="1"/>
    </xf>
    <xf numFmtId="0" fontId="7" fillId="9" borderId="25" xfId="0" applyFont="1" applyFill="1" applyBorder="1" applyAlignment="1" applyProtection="1">
      <alignment horizontal="center" vertical="center"/>
      <protection hidden="1"/>
    </xf>
    <xf numFmtId="0" fontId="0" fillId="0" borderId="0" xfId="0" applyProtection="1">
      <protection hidden="1"/>
    </xf>
    <xf numFmtId="0" fontId="7" fillId="3" borderId="4" xfId="0" applyFont="1" applyFill="1" applyBorder="1" applyAlignment="1" applyProtection="1">
      <alignment horizontal="center"/>
      <protection hidden="1"/>
    </xf>
    <xf numFmtId="0" fontId="7" fillId="2" borderId="14" xfId="0" applyFont="1" applyFill="1" applyBorder="1" applyAlignment="1" applyProtection="1">
      <alignment horizontal="center" vertical="center"/>
      <protection hidden="1"/>
    </xf>
    <xf numFmtId="0" fontId="7" fillId="0" borderId="23" xfId="0" applyFont="1" applyBorder="1" applyAlignment="1" applyProtection="1">
      <alignment horizontal="center"/>
      <protection hidden="1"/>
    </xf>
    <xf numFmtId="0" fontId="5" fillId="3" borderId="4" xfId="0" applyFont="1" applyFill="1" applyBorder="1" applyAlignment="1" applyProtection="1">
      <alignment horizontal="left" vertical="center" wrapText="1"/>
      <protection hidden="1"/>
    </xf>
    <xf numFmtId="0" fontId="19" fillId="0" borderId="0" xfId="0" applyFont="1" applyAlignment="1" applyProtection="1">
      <alignment vertical="center" wrapText="1"/>
      <protection hidden="1"/>
    </xf>
    <xf numFmtId="0" fontId="20" fillId="0" borderId="0" xfId="0" applyFont="1" applyProtection="1">
      <protection hidden="1"/>
    </xf>
    <xf numFmtId="0" fontId="20" fillId="0" borderId="0" xfId="0" applyFont="1" applyAlignment="1" applyProtection="1">
      <alignment vertical="center" wrapText="1"/>
      <protection hidden="1"/>
    </xf>
    <xf numFmtId="0" fontId="21" fillId="0" borderId="23" xfId="0" applyFont="1" applyBorder="1" applyAlignment="1" applyProtection="1">
      <alignment horizontal="center" vertical="center" wrapText="1"/>
      <protection hidden="1"/>
    </xf>
    <xf numFmtId="0" fontId="21" fillId="0" borderId="11" xfId="0" applyFont="1" applyBorder="1" applyAlignment="1" applyProtection="1">
      <alignment horizontal="center" vertical="center" wrapText="1"/>
      <protection hidden="1"/>
    </xf>
    <xf numFmtId="0" fontId="17" fillId="7" borderId="27" xfId="0" applyFont="1" applyFill="1" applyBorder="1" applyAlignment="1" applyProtection="1">
      <alignment horizontal="center" vertical="center" wrapText="1"/>
      <protection hidden="1"/>
    </xf>
    <xf numFmtId="0" fontId="17" fillId="7" borderId="4" xfId="0" applyFont="1" applyFill="1" applyBorder="1" applyAlignment="1" applyProtection="1">
      <alignment horizontal="center" vertical="center" wrapText="1"/>
      <protection hidden="1"/>
    </xf>
    <xf numFmtId="0" fontId="7" fillId="8" borderId="11" xfId="0" applyFont="1" applyFill="1" applyBorder="1" applyAlignment="1" applyProtection="1">
      <alignment horizontal="center"/>
      <protection hidden="1"/>
    </xf>
    <xf numFmtId="0" fontId="7" fillId="8" borderId="42" xfId="0" applyFont="1" applyFill="1" applyBorder="1" applyAlignment="1" applyProtection="1">
      <alignment horizontal="center"/>
      <protection hidden="1"/>
    </xf>
    <xf numFmtId="0" fontId="7" fillId="8" borderId="6" xfId="0" applyFont="1" applyFill="1" applyBorder="1" applyAlignment="1" applyProtection="1">
      <alignment horizontal="center"/>
      <protection hidden="1"/>
    </xf>
    <xf numFmtId="0" fontId="7" fillId="8" borderId="27" xfId="0" applyFont="1" applyFill="1" applyBorder="1" applyAlignment="1" applyProtection="1">
      <alignment horizontal="center"/>
      <protection hidden="1"/>
    </xf>
    <xf numFmtId="0" fontId="7" fillId="8" borderId="4" xfId="0" applyFont="1" applyFill="1" applyBorder="1" applyAlignment="1" applyProtection="1">
      <alignment horizontal="center"/>
      <protection hidden="1"/>
    </xf>
    <xf numFmtId="0" fontId="7" fillId="0" borderId="11" xfId="0" applyFont="1" applyBorder="1" applyAlignment="1" applyProtection="1">
      <alignment horizontal="center"/>
      <protection hidden="1"/>
    </xf>
    <xf numFmtId="0" fontId="7" fillId="2" borderId="46" xfId="0" applyFont="1" applyFill="1" applyBorder="1" applyAlignment="1" applyProtection="1">
      <alignment horizontal="center" vertical="center"/>
      <protection locked="0"/>
    </xf>
    <xf numFmtId="0" fontId="7" fillId="2" borderId="16" xfId="0" applyFont="1" applyFill="1" applyBorder="1" applyAlignment="1" applyProtection="1">
      <alignment horizontal="center" vertical="center"/>
      <protection locked="0"/>
    </xf>
    <xf numFmtId="0" fontId="0" fillId="0" borderId="19" xfId="0" applyBorder="1"/>
    <xf numFmtId="0" fontId="22" fillId="0" borderId="0" xfId="0" applyFont="1"/>
    <xf numFmtId="0" fontId="0" fillId="0" borderId="0" xfId="0" applyFill="1"/>
    <xf numFmtId="0" fontId="35" fillId="0" borderId="19" xfId="1" applyFont="1" applyBorder="1" applyAlignment="1">
      <alignment horizontal="left" vertical="center"/>
    </xf>
    <xf numFmtId="0" fontId="17" fillId="0" borderId="0" xfId="0" applyFont="1"/>
    <xf numFmtId="0" fontId="0" fillId="0" borderId="7" xfId="0" applyBorder="1"/>
    <xf numFmtId="0" fontId="49" fillId="0" borderId="0" xfId="0" applyFont="1" applyAlignment="1">
      <alignment vertical="center" wrapText="1"/>
    </xf>
    <xf numFmtId="0" fontId="51" fillId="18" borderId="0" xfId="0" applyFont="1" applyFill="1" applyAlignment="1">
      <alignment vertical="center" wrapText="1"/>
    </xf>
    <xf numFmtId="0" fontId="51" fillId="19" borderId="0" xfId="0" applyFont="1" applyFill="1" applyAlignment="1">
      <alignment vertical="center" wrapText="1"/>
    </xf>
    <xf numFmtId="0" fontId="4" fillId="0" borderId="7" xfId="0" applyFont="1" applyBorder="1" applyAlignment="1">
      <alignment wrapText="1"/>
    </xf>
    <xf numFmtId="0" fontId="52" fillId="0" borderId="0" xfId="0" applyFont="1" applyAlignment="1">
      <alignment horizontal="center"/>
    </xf>
    <xf numFmtId="0" fontId="4" fillId="0" borderId="0" xfId="0" applyFont="1"/>
    <xf numFmtId="0" fontId="0" fillId="20" borderId="0" xfId="0" applyFill="1"/>
    <xf numFmtId="0" fontId="0" fillId="21" borderId="0" xfId="0" applyFill="1"/>
    <xf numFmtId="0" fontId="0" fillId="22" borderId="0" xfId="0" applyFill="1"/>
    <xf numFmtId="0" fontId="0" fillId="23" borderId="0" xfId="0" applyFill="1"/>
    <xf numFmtId="0" fontId="51" fillId="24" borderId="0" xfId="0" applyFont="1" applyFill="1" applyAlignment="1">
      <alignment vertical="center" wrapText="1"/>
    </xf>
    <xf numFmtId="164" fontId="51" fillId="24" borderId="0" xfId="0" applyNumberFormat="1" applyFont="1" applyFill="1" applyAlignment="1">
      <alignment vertical="center" wrapText="1"/>
    </xf>
    <xf numFmtId="164" fontId="50" fillId="24" borderId="0" xfId="0" applyNumberFormat="1" applyFont="1" applyFill="1" applyAlignment="1">
      <alignment horizontal="center"/>
    </xf>
    <xf numFmtId="164" fontId="51" fillId="24" borderId="29" xfId="0" applyNumberFormat="1" applyFont="1" applyFill="1" applyBorder="1" applyAlignment="1">
      <alignment vertical="center" wrapText="1"/>
    </xf>
    <xf numFmtId="0" fontId="51" fillId="25" borderId="0" xfId="0" applyFont="1" applyFill="1" applyAlignment="1">
      <alignment vertical="center" wrapText="1"/>
    </xf>
    <xf numFmtId="0" fontId="51" fillId="26" borderId="0" xfId="0" applyFont="1" applyFill="1" applyAlignment="1">
      <alignment vertical="center" wrapText="1"/>
    </xf>
    <xf numFmtId="0" fontId="0" fillId="19" borderId="0" xfId="0" applyFill="1"/>
    <xf numFmtId="0" fontId="0" fillId="0" borderId="0" xfId="0" applyAlignment="1">
      <alignment horizontal="center"/>
    </xf>
    <xf numFmtId="0" fontId="9" fillId="0" borderId="0" xfId="0" applyFont="1" applyAlignment="1">
      <alignment horizontal="center"/>
    </xf>
    <xf numFmtId="0" fontId="53" fillId="0" borderId="0" xfId="1" applyFont="1" applyAlignment="1">
      <alignment horizontal="center"/>
    </xf>
    <xf numFmtId="0" fontId="25" fillId="0" borderId="0" xfId="1" applyAlignment="1">
      <alignment vertical="center" wrapText="1"/>
    </xf>
    <xf numFmtId="14" fontId="51" fillId="25" borderId="0" xfId="0" applyNumberFormat="1" applyFont="1" applyFill="1" applyAlignment="1">
      <alignment vertical="center" wrapText="1"/>
    </xf>
    <xf numFmtId="14" fontId="51" fillId="18" borderId="0" xfId="0" applyNumberFormat="1" applyFont="1" applyFill="1" applyAlignment="1">
      <alignment vertical="center" wrapText="1"/>
    </xf>
    <xf numFmtId="14" fontId="51" fillId="24" borderId="0" xfId="0" applyNumberFormat="1" applyFont="1" applyFill="1" applyAlignment="1">
      <alignment vertical="center" wrapText="1"/>
    </xf>
    <xf numFmtId="14" fontId="51" fillId="26" borderId="0" xfId="0" applyNumberFormat="1" applyFont="1" applyFill="1" applyAlignment="1">
      <alignment vertical="center" wrapText="1"/>
    </xf>
    <xf numFmtId="14" fontId="51" fillId="19" borderId="0" xfId="0" applyNumberFormat="1" applyFont="1" applyFill="1" applyAlignment="1">
      <alignment vertical="center" wrapText="1"/>
    </xf>
    <xf numFmtId="14" fontId="51" fillId="19" borderId="11" xfId="0" applyNumberFormat="1" applyFont="1" applyFill="1" applyBorder="1" applyAlignment="1">
      <alignment horizontal="left" vertical="center" wrapText="1"/>
    </xf>
    <xf numFmtId="0" fontId="25" fillId="0" borderId="0" xfId="1" applyAlignment="1">
      <alignment horizontal="left"/>
    </xf>
    <xf numFmtId="0" fontId="2" fillId="0" borderId="0" xfId="0" applyFont="1" applyProtection="1">
      <protection locked="0"/>
    </xf>
    <xf numFmtId="0" fontId="2" fillId="0" borderId="0" xfId="0" applyFont="1"/>
    <xf numFmtId="0" fontId="2" fillId="0" borderId="19" xfId="0" applyFont="1" applyBorder="1" applyAlignment="1">
      <alignment vertical="center" wrapText="1"/>
    </xf>
    <xf numFmtId="0" fontId="15" fillId="0" borderId="0" xfId="0" applyFont="1" applyBorder="1" applyAlignment="1">
      <alignment horizontal="center" vertical="center"/>
    </xf>
    <xf numFmtId="0" fontId="6" fillId="5" borderId="51" xfId="0" applyFont="1" applyFill="1" applyBorder="1" applyAlignment="1">
      <alignment horizontal="center" vertical="center"/>
    </xf>
    <xf numFmtId="0" fontId="6" fillId="5" borderId="52" xfId="0" applyFont="1" applyFill="1" applyBorder="1" applyAlignment="1">
      <alignment horizontal="center" vertical="center"/>
    </xf>
    <xf numFmtId="9" fontId="6" fillId="5" borderId="52" xfId="0" applyNumberFormat="1" applyFont="1" applyFill="1" applyBorder="1" applyAlignment="1">
      <alignment horizontal="center" vertical="center"/>
    </xf>
    <xf numFmtId="0" fontId="6" fillId="5" borderId="53" xfId="0" applyFont="1" applyFill="1" applyBorder="1" applyAlignment="1">
      <alignment horizontal="center" vertical="center"/>
    </xf>
    <xf numFmtId="0" fontId="2" fillId="0" borderId="19" xfId="0" applyFont="1" applyBorder="1" applyAlignment="1">
      <alignment horizontal="left" vertical="center" wrapText="1"/>
    </xf>
    <xf numFmtId="0" fontId="15" fillId="0" borderId="7" xfId="0" applyFont="1" applyBorder="1" applyAlignment="1">
      <alignment horizontal="center" vertical="center"/>
    </xf>
    <xf numFmtId="0" fontId="25" fillId="0" borderId="0" xfId="1" applyAlignment="1">
      <alignment horizontal="center"/>
    </xf>
    <xf numFmtId="14" fontId="51" fillId="25" borderId="11" xfId="0" applyNumberFormat="1" applyFont="1" applyFill="1" applyBorder="1" applyAlignment="1">
      <alignment vertical="center" wrapText="1"/>
    </xf>
    <xf numFmtId="14" fontId="51" fillId="18" borderId="11" xfId="0" applyNumberFormat="1" applyFont="1" applyFill="1" applyBorder="1" applyAlignment="1">
      <alignment vertical="center" wrapText="1"/>
    </xf>
    <xf numFmtId="14" fontId="51" fillId="24" borderId="11" xfId="0" applyNumberFormat="1" applyFont="1" applyFill="1" applyBorder="1" applyAlignment="1">
      <alignment vertical="center" wrapText="1"/>
    </xf>
    <xf numFmtId="14" fontId="51" fillId="26" borderId="11" xfId="0" applyNumberFormat="1" applyFont="1" applyFill="1" applyBorder="1" applyAlignment="1">
      <alignment vertical="center" wrapText="1"/>
    </xf>
    <xf numFmtId="14" fontId="51" fillId="25" borderId="0" xfId="0" applyNumberFormat="1" applyFont="1" applyFill="1" applyAlignment="1" applyProtection="1">
      <alignment vertical="center" wrapText="1"/>
      <protection locked="0"/>
    </xf>
    <xf numFmtId="14" fontId="51" fillId="18" borderId="0" xfId="0" applyNumberFormat="1" applyFont="1" applyFill="1" applyAlignment="1" applyProtection="1">
      <alignment vertical="center" wrapText="1"/>
      <protection locked="0"/>
    </xf>
    <xf numFmtId="14" fontId="51" fillId="26" borderId="0" xfId="0" applyNumberFormat="1" applyFont="1" applyFill="1" applyAlignment="1" applyProtection="1">
      <alignment vertical="center" wrapText="1"/>
      <protection locked="0"/>
    </xf>
    <xf numFmtId="14" fontId="50" fillId="19" borderId="0" xfId="0" applyNumberFormat="1" applyFont="1" applyFill="1" applyAlignment="1" applyProtection="1">
      <alignment horizontal="center"/>
      <protection locked="0"/>
    </xf>
    <xf numFmtId="14" fontId="51" fillId="24" borderId="0" xfId="0" applyNumberFormat="1" applyFont="1" applyFill="1" applyAlignment="1" applyProtection="1">
      <alignment vertical="center" wrapText="1"/>
      <protection locked="0"/>
    </xf>
    <xf numFmtId="164" fontId="51" fillId="24" borderId="0" xfId="0" applyNumberFormat="1" applyFont="1" applyFill="1" applyAlignment="1" applyProtection="1">
      <alignment vertical="center" wrapText="1"/>
      <protection locked="0"/>
    </xf>
    <xf numFmtId="164" fontId="50" fillId="24" borderId="0" xfId="0" applyNumberFormat="1" applyFont="1" applyFill="1" applyAlignment="1" applyProtection="1">
      <alignment horizontal="center"/>
      <protection locked="0"/>
    </xf>
    <xf numFmtId="164" fontId="0" fillId="15" borderId="1" xfId="0" applyNumberFormat="1" applyFill="1" applyBorder="1" applyAlignment="1" applyProtection="1">
      <alignment horizontal="center"/>
      <protection locked="0"/>
    </xf>
    <xf numFmtId="0" fontId="0" fillId="0" borderId="0" xfId="0" applyAlignment="1" applyProtection="1">
      <alignment vertical="center"/>
    </xf>
    <xf numFmtId="0" fontId="0" fillId="0" borderId="0" xfId="0" applyAlignment="1" applyProtection="1">
      <alignment horizontal="center" vertical="center" wrapText="1"/>
    </xf>
    <xf numFmtId="0" fontId="0" fillId="0" borderId="0" xfId="0" applyAlignment="1" applyProtection="1">
      <alignment vertical="center" wrapText="1"/>
    </xf>
    <xf numFmtId="0" fontId="6" fillId="0" borderId="0" xfId="0" applyFont="1" applyBorder="1" applyAlignment="1" applyProtection="1">
      <alignment horizontal="left" vertical="center" wrapText="1"/>
    </xf>
    <xf numFmtId="0" fontId="6" fillId="0" borderId="0" xfId="0" applyFont="1" applyBorder="1" applyAlignment="1" applyProtection="1">
      <alignment horizontal="center" vertical="center" wrapText="1"/>
    </xf>
    <xf numFmtId="0" fontId="6" fillId="0" borderId="23" xfId="0" applyFont="1" applyBorder="1" applyAlignment="1" applyProtection="1">
      <alignment horizontal="center" vertical="center" wrapText="1"/>
    </xf>
    <xf numFmtId="0" fontId="6" fillId="0" borderId="0" xfId="0" applyFont="1" applyProtection="1"/>
    <xf numFmtId="0" fontId="17" fillId="4" borderId="27" xfId="0" applyFont="1" applyFill="1" applyBorder="1" applyAlignment="1" applyProtection="1">
      <alignment horizontal="center" vertical="center" wrapText="1"/>
    </xf>
    <xf numFmtId="0" fontId="17" fillId="4" borderId="24" xfId="0" applyFont="1" applyFill="1" applyBorder="1" applyAlignment="1" applyProtection="1">
      <alignment horizontal="center" vertical="center" wrapText="1"/>
    </xf>
    <xf numFmtId="0" fontId="17" fillId="4" borderId="31" xfId="0" applyFont="1" applyFill="1" applyBorder="1" applyAlignment="1" applyProtection="1">
      <alignment horizontal="center" vertical="center" wrapText="1"/>
    </xf>
    <xf numFmtId="0" fontId="9" fillId="0" borderId="0" xfId="0" applyFont="1" applyProtection="1"/>
    <xf numFmtId="0" fontId="5" fillId="3" borderId="2" xfId="0" applyFont="1" applyFill="1" applyBorder="1" applyAlignment="1" applyProtection="1">
      <alignment vertical="center" wrapText="1"/>
    </xf>
    <xf numFmtId="0" fontId="5" fillId="3" borderId="4" xfId="0" applyFont="1" applyFill="1" applyBorder="1" applyAlignment="1" applyProtection="1">
      <alignment vertical="center" wrapText="1"/>
    </xf>
    <xf numFmtId="0" fontId="7" fillId="3" borderId="27" xfId="0" applyFont="1" applyFill="1" applyBorder="1" applyAlignment="1" applyProtection="1">
      <alignment horizontal="center"/>
    </xf>
    <xf numFmtId="0" fontId="7" fillId="3" borderId="24" xfId="0" applyFont="1" applyFill="1" applyBorder="1" applyAlignment="1" applyProtection="1">
      <alignment horizontal="center"/>
    </xf>
    <xf numFmtId="0" fontId="7" fillId="3" borderId="31" xfId="0" applyFont="1" applyFill="1" applyBorder="1" applyAlignment="1" applyProtection="1">
      <alignment horizontal="center"/>
    </xf>
    <xf numFmtId="0" fontId="2" fillId="0" borderId="0" xfId="0" applyFont="1" applyProtection="1"/>
    <xf numFmtId="0" fontId="3" fillId="0" borderId="0" xfId="0" applyFont="1" applyProtection="1"/>
    <xf numFmtId="0" fontId="8" fillId="2" borderId="15" xfId="0" applyFont="1" applyFill="1" applyBorder="1" applyAlignment="1" applyProtection="1">
      <alignment horizontal="left" vertical="center" wrapText="1" indent="5"/>
    </xf>
    <xf numFmtId="0" fontId="7" fillId="2" borderId="18" xfId="0" applyFont="1" applyFill="1" applyBorder="1" applyAlignment="1" applyProtection="1">
      <alignment horizontal="center" vertical="center" wrapText="1"/>
    </xf>
    <xf numFmtId="0" fontId="8" fillId="2" borderId="16" xfId="0" applyFont="1" applyFill="1" applyBorder="1" applyAlignment="1" applyProtection="1">
      <alignment horizontal="left" vertical="center" wrapText="1" indent="5"/>
    </xf>
    <xf numFmtId="0" fontId="7" fillId="2" borderId="17" xfId="0" applyFont="1" applyFill="1" applyBorder="1" applyAlignment="1" applyProtection="1">
      <alignment horizontal="center" vertical="center" wrapText="1"/>
    </xf>
    <xf numFmtId="0" fontId="8" fillId="2" borderId="13" xfId="0" applyFont="1" applyFill="1" applyBorder="1" applyAlignment="1" applyProtection="1">
      <alignment horizontal="left" vertical="center" wrapText="1" indent="5"/>
    </xf>
    <xf numFmtId="0" fontId="7" fillId="2" borderId="14" xfId="0" applyFont="1" applyFill="1" applyBorder="1" applyAlignment="1" applyProtection="1">
      <alignment horizontal="center" vertical="center" wrapText="1"/>
    </xf>
    <xf numFmtId="0" fontId="7" fillId="3" borderId="1" xfId="0" applyFont="1" applyFill="1" applyBorder="1" applyAlignment="1" applyProtection="1">
      <alignment horizontal="center" vertical="center" wrapText="1"/>
    </xf>
    <xf numFmtId="0" fontId="5" fillId="3" borderId="4" xfId="0" applyFont="1" applyFill="1" applyBorder="1" applyAlignment="1" applyProtection="1">
      <alignment horizontal="center" vertical="center" wrapText="1"/>
    </xf>
    <xf numFmtId="0" fontId="8" fillId="2" borderId="30" xfId="0" applyFont="1" applyFill="1" applyBorder="1" applyAlignment="1" applyProtection="1">
      <alignment horizontal="left" vertical="center" wrapText="1" indent="5"/>
    </xf>
    <xf numFmtId="0" fontId="7" fillId="2" borderId="12" xfId="0" applyFont="1" applyFill="1" applyBorder="1" applyAlignment="1" applyProtection="1">
      <alignment horizontal="center" vertical="center" wrapText="1"/>
    </xf>
    <xf numFmtId="0" fontId="2" fillId="0" borderId="0" xfId="0" applyFont="1" applyAlignment="1" applyProtection="1">
      <alignment horizontal="center"/>
    </xf>
    <xf numFmtId="0" fontId="7" fillId="0" borderId="23" xfId="0" applyFont="1" applyBorder="1" applyAlignment="1" applyProtection="1">
      <alignment horizontal="center"/>
    </xf>
    <xf numFmtId="0" fontId="8" fillId="2" borderId="20" xfId="0" applyFont="1" applyFill="1" applyBorder="1" applyAlignment="1" applyProtection="1">
      <alignment horizontal="left" vertical="center" wrapText="1" indent="5"/>
    </xf>
    <xf numFmtId="0" fontId="7" fillId="2" borderId="21" xfId="0" applyFont="1" applyFill="1" applyBorder="1" applyAlignment="1" applyProtection="1">
      <alignment horizontal="center" vertical="center" wrapText="1"/>
    </xf>
    <xf numFmtId="0" fontId="0" fillId="0" borderId="0" xfId="0" applyBorder="1" applyProtection="1"/>
    <xf numFmtId="0" fontId="8" fillId="2" borderId="5" xfId="0" applyFont="1" applyFill="1" applyBorder="1" applyAlignment="1" applyProtection="1">
      <alignment horizontal="left" vertical="center" wrapText="1" indent="5"/>
    </xf>
    <xf numFmtId="0" fontId="7" fillId="2" borderId="6" xfId="0" applyFont="1" applyFill="1" applyBorder="1" applyAlignment="1" applyProtection="1">
      <alignment horizontal="center" vertical="center" wrapText="1"/>
    </xf>
    <xf numFmtId="0" fontId="8" fillId="2" borderId="1" xfId="0" applyFont="1" applyFill="1" applyBorder="1" applyAlignment="1" applyProtection="1">
      <alignment horizontal="left" vertical="center" wrapText="1" indent="5"/>
    </xf>
    <xf numFmtId="0" fontId="7" fillId="2" borderId="4" xfId="0" applyFont="1" applyFill="1" applyBorder="1" applyAlignment="1" applyProtection="1">
      <alignment horizontal="center" vertical="center" wrapText="1"/>
    </xf>
    <xf numFmtId="0" fontId="0" fillId="0" borderId="0" xfId="0" applyAlignment="1" applyProtection="1">
      <alignment horizontal="center"/>
    </xf>
    <xf numFmtId="0" fontId="13" fillId="0" borderId="0" xfId="0" applyFont="1" applyAlignment="1" applyProtection="1">
      <alignment vertical="center" wrapText="1"/>
    </xf>
    <xf numFmtId="0" fontId="6" fillId="0" borderId="0" xfId="0" applyFont="1" applyAlignment="1" applyProtection="1">
      <alignment horizontal="center" vertical="center"/>
    </xf>
    <xf numFmtId="0" fontId="5" fillId="0" borderId="0" xfId="0" applyFont="1" applyAlignment="1" applyProtection="1">
      <alignment horizontal="center"/>
    </xf>
    <xf numFmtId="0" fontId="5" fillId="2" borderId="1" xfId="0" applyFont="1" applyFill="1" applyBorder="1" applyAlignment="1" applyProtection="1">
      <alignment horizontal="left" vertical="center" wrapText="1"/>
    </xf>
    <xf numFmtId="0" fontId="5" fillId="0" borderId="0" xfId="0" applyFont="1" applyProtection="1"/>
    <xf numFmtId="0" fontId="5" fillId="15" borderId="2" xfId="0" applyFont="1" applyFill="1" applyBorder="1" applyProtection="1"/>
    <xf numFmtId="0" fontId="23" fillId="15" borderId="3" xfId="0" applyFont="1" applyFill="1" applyBorder="1" applyAlignment="1" applyProtection="1">
      <alignment horizontal="center"/>
    </xf>
    <xf numFmtId="0" fontId="23" fillId="15" borderId="4" xfId="0" applyFont="1" applyFill="1" applyBorder="1" applyAlignment="1" applyProtection="1">
      <alignment horizontal="center"/>
    </xf>
    <xf numFmtId="0" fontId="23" fillId="0" borderId="0" xfId="0" applyFont="1" applyAlignment="1" applyProtection="1">
      <alignment horizontal="center"/>
    </xf>
    <xf numFmtId="0" fontId="7" fillId="0" borderId="0" xfId="0" applyFont="1" applyBorder="1" applyAlignment="1" applyProtection="1">
      <alignment horizontal="center"/>
    </xf>
    <xf numFmtId="0" fontId="4" fillId="0" borderId="0" xfId="0" applyFont="1" applyProtection="1"/>
    <xf numFmtId="0" fontId="55" fillId="0" borderId="0" xfId="0" quotePrefix="1" applyFont="1" applyAlignment="1" applyProtection="1"/>
    <xf numFmtId="0" fontId="37" fillId="0" borderId="0" xfId="0" applyFont="1" applyAlignment="1" applyProtection="1">
      <alignment horizontal="center"/>
    </xf>
    <xf numFmtId="0" fontId="37" fillId="16" borderId="2" xfId="0" applyFont="1" applyFill="1" applyBorder="1" applyProtection="1"/>
    <xf numFmtId="0" fontId="38" fillId="16" borderId="3" xfId="0" applyFont="1" applyFill="1" applyBorder="1" applyAlignment="1" applyProtection="1">
      <alignment horizontal="center"/>
    </xf>
    <xf numFmtId="0" fontId="38" fillId="16" borderId="4" xfId="0" applyFont="1" applyFill="1" applyBorder="1" applyAlignment="1" applyProtection="1">
      <alignment horizontal="center"/>
    </xf>
    <xf numFmtId="0" fontId="2" fillId="0" borderId="0" xfId="0" applyFont="1" applyBorder="1" applyAlignment="1" applyProtection="1">
      <alignment horizontal="left" vertical="center" wrapText="1"/>
      <protection locked="0"/>
    </xf>
    <xf numFmtId="0" fontId="2" fillId="0" borderId="0" xfId="0" applyFont="1" applyFill="1" applyBorder="1" applyAlignment="1" applyProtection="1">
      <alignment vertical="center"/>
      <protection locked="0"/>
    </xf>
    <xf numFmtId="0" fontId="2" fillId="0" borderId="0" xfId="0" applyFont="1" applyFill="1" applyBorder="1" applyAlignment="1" applyProtection="1">
      <alignment horizontal="left" vertical="center" wrapText="1"/>
      <protection locked="0"/>
    </xf>
    <xf numFmtId="0" fontId="0" fillId="14" borderId="25" xfId="0" applyFill="1" applyBorder="1" applyAlignment="1" applyProtection="1">
      <alignment horizontal="center" vertical="center" wrapText="1"/>
      <protection locked="0"/>
    </xf>
    <xf numFmtId="0" fontId="2" fillId="0" borderId="0" xfId="0" applyFont="1" applyFill="1" applyBorder="1" applyProtection="1">
      <protection locked="0"/>
    </xf>
    <xf numFmtId="0" fontId="0" fillId="0" borderId="0" xfId="0" applyFill="1" applyBorder="1" applyAlignment="1" applyProtection="1">
      <alignment wrapText="1"/>
      <protection locked="0"/>
    </xf>
    <xf numFmtId="0" fontId="2" fillId="0" borderId="0" xfId="0" applyFont="1" applyFill="1" applyBorder="1" applyAlignment="1" applyProtection="1">
      <alignment wrapText="1"/>
      <protection locked="0"/>
    </xf>
    <xf numFmtId="0" fontId="24" fillId="0" borderId="0" xfId="0" applyFont="1" applyFill="1" applyBorder="1" applyProtection="1">
      <protection locked="0"/>
    </xf>
    <xf numFmtId="0" fontId="29" fillId="0" borderId="0" xfId="0" applyFont="1" applyAlignment="1" applyProtection="1">
      <alignment vertical="center" wrapText="1"/>
    </xf>
    <xf numFmtId="0" fontId="5" fillId="0" borderId="0" xfId="0" applyFont="1" applyAlignment="1" applyProtection="1">
      <alignment vertical="center" wrapText="1"/>
    </xf>
    <xf numFmtId="0" fontId="5" fillId="0" borderId="0" xfId="0" applyFont="1" applyAlignment="1" applyProtection="1">
      <alignment wrapText="1"/>
    </xf>
    <xf numFmtId="0" fontId="0" fillId="13" borderId="23" xfId="0" applyFill="1" applyBorder="1" applyAlignment="1" applyProtection="1">
      <alignment horizontal="center" vertical="center"/>
    </xf>
    <xf numFmtId="0" fontId="24" fillId="0" borderId="0" xfId="0" applyFont="1" applyProtection="1"/>
    <xf numFmtId="0" fontId="0" fillId="0" borderId="0" xfId="0" applyAlignment="1" applyProtection="1">
      <alignment wrapText="1"/>
    </xf>
    <xf numFmtId="0" fontId="32" fillId="13" borderId="23" xfId="0" applyFont="1" applyFill="1" applyBorder="1" applyAlignment="1" applyProtection="1">
      <alignment horizontal="center" vertical="center" wrapText="1"/>
    </xf>
    <xf numFmtId="0" fontId="6" fillId="5" borderId="31" xfId="0" applyFont="1" applyFill="1" applyBorder="1" applyAlignment="1" applyProtection="1">
      <alignment horizontal="center" vertical="center" wrapText="1"/>
    </xf>
    <xf numFmtId="0" fontId="0" fillId="13" borderId="23" xfId="0" applyFill="1" applyBorder="1" applyAlignment="1" applyProtection="1">
      <alignment horizontal="center" vertical="center" wrapText="1"/>
    </xf>
    <xf numFmtId="0" fontId="25" fillId="0" borderId="0" xfId="1" applyAlignment="1" applyProtection="1">
      <alignment horizontal="left" vertical="center" wrapText="1"/>
    </xf>
    <xf numFmtId="0" fontId="23" fillId="0" borderId="0" xfId="0" applyFont="1" applyBorder="1" applyAlignment="1" applyProtection="1">
      <alignment horizontal="left" vertical="center" wrapText="1"/>
    </xf>
    <xf numFmtId="0" fontId="2" fillId="0" borderId="0" xfId="0" applyFont="1" applyBorder="1" applyAlignment="1" applyProtection="1">
      <alignment horizontal="left" vertical="center" wrapText="1"/>
    </xf>
    <xf numFmtId="0" fontId="2" fillId="0" borderId="0" xfId="0" applyFont="1" applyFill="1" applyBorder="1" applyAlignment="1" applyProtection="1">
      <alignment horizontal="left" vertical="center" wrapText="1"/>
    </xf>
    <xf numFmtId="0" fontId="0" fillId="0" borderId="0" xfId="0" applyBorder="1" applyAlignment="1" applyProtection="1">
      <alignment wrapText="1"/>
    </xf>
    <xf numFmtId="0" fontId="2" fillId="11" borderId="0" xfId="0" applyFont="1" applyFill="1" applyBorder="1" applyAlignment="1" applyProtection="1">
      <alignment horizontal="left" vertical="center" wrapText="1"/>
    </xf>
    <xf numFmtId="0" fontId="0" fillId="11" borderId="23" xfId="0" applyFill="1" applyBorder="1" applyAlignment="1" applyProtection="1">
      <alignment horizontal="center" vertical="center" wrapText="1"/>
    </xf>
    <xf numFmtId="0" fontId="0" fillId="11" borderId="0" xfId="0" applyFill="1" applyAlignment="1" applyProtection="1">
      <alignment wrapText="1"/>
    </xf>
    <xf numFmtId="0" fontId="8" fillId="0" borderId="0" xfId="0" applyFont="1" applyFill="1" applyProtection="1"/>
    <xf numFmtId="0" fontId="2" fillId="0" borderId="45" xfId="0" applyFont="1" applyBorder="1" applyAlignment="1" applyProtection="1">
      <alignment horizontal="left" vertical="center" wrapText="1"/>
    </xf>
    <xf numFmtId="0" fontId="2" fillId="0" borderId="44" xfId="0" applyFont="1" applyBorder="1" applyAlignment="1" applyProtection="1">
      <alignment horizontal="left" vertical="center" wrapText="1"/>
    </xf>
    <xf numFmtId="0" fontId="20" fillId="17" borderId="23" xfId="0" applyFont="1" applyFill="1" applyBorder="1" applyAlignment="1" applyProtection="1">
      <alignment horizontal="center" vertical="center" wrapText="1"/>
    </xf>
    <xf numFmtId="0" fontId="2" fillId="0" borderId="0" xfId="0" applyFont="1" applyFill="1" applyBorder="1" applyProtection="1"/>
    <xf numFmtId="0" fontId="0" fillId="0" borderId="0" xfId="0" applyFill="1" applyBorder="1" applyAlignment="1" applyProtection="1">
      <alignment wrapText="1"/>
    </xf>
    <xf numFmtId="0" fontId="0" fillId="11" borderId="0" xfId="0" applyFill="1" applyBorder="1" applyAlignment="1" applyProtection="1">
      <alignment wrapText="1"/>
    </xf>
    <xf numFmtId="0" fontId="2" fillId="0" borderId="0" xfId="0" applyFont="1" applyFill="1" applyBorder="1" applyAlignment="1" applyProtection="1">
      <alignment wrapText="1"/>
    </xf>
    <xf numFmtId="9" fontId="6" fillId="5" borderId="31" xfId="0" applyNumberFormat="1" applyFont="1" applyFill="1" applyBorder="1" applyAlignment="1" applyProtection="1">
      <alignment horizontal="center" vertical="center" wrapText="1"/>
    </xf>
    <xf numFmtId="0" fontId="24" fillId="0" borderId="0" xfId="0" applyFont="1" applyFill="1" applyBorder="1" applyProtection="1"/>
    <xf numFmtId="0" fontId="0" fillId="0" borderId="0" xfId="0" applyFill="1" applyBorder="1" applyAlignment="1" applyProtection="1">
      <alignment horizontal="left" vertical="center" wrapText="1"/>
    </xf>
    <xf numFmtId="0" fontId="0" fillId="0" borderId="44" xfId="0" applyBorder="1" applyAlignment="1" applyProtection="1">
      <alignment wrapText="1"/>
    </xf>
    <xf numFmtId="9" fontId="6" fillId="5" borderId="31" xfId="0" applyNumberFormat="1" applyFont="1" applyFill="1" applyBorder="1" applyAlignment="1" applyProtection="1">
      <alignment horizontal="center" vertical="center"/>
    </xf>
    <xf numFmtId="0" fontId="0" fillId="0" borderId="0" xfId="0" applyFill="1" applyAlignment="1" applyProtection="1">
      <alignment wrapText="1"/>
    </xf>
    <xf numFmtId="0" fontId="6" fillId="5" borderId="31" xfId="0" applyFont="1" applyFill="1" applyBorder="1" applyAlignment="1" applyProtection="1">
      <alignment horizontal="center" vertical="center"/>
    </xf>
    <xf numFmtId="0" fontId="0" fillId="11" borderId="0" xfId="0" applyFill="1" applyProtection="1"/>
    <xf numFmtId="0" fontId="2" fillId="0" borderId="0" xfId="0" applyFont="1" applyFill="1" applyBorder="1" applyAlignment="1" applyProtection="1">
      <alignment vertical="center" wrapText="1"/>
    </xf>
    <xf numFmtId="0" fontId="0" fillId="13" borderId="11" xfId="0" applyFill="1" applyBorder="1" applyAlignment="1" applyProtection="1">
      <alignment horizontal="center" vertical="center" wrapText="1"/>
    </xf>
    <xf numFmtId="0" fontId="2" fillId="0" borderId="0" xfId="0" applyFont="1" applyBorder="1" applyAlignment="1" applyProtection="1">
      <alignment vertical="center" wrapText="1"/>
    </xf>
    <xf numFmtId="0" fontId="2" fillId="0" borderId="11" xfId="0" applyFont="1" applyFill="1" applyBorder="1" applyAlignment="1" applyProtection="1">
      <alignment vertical="center" wrapText="1"/>
    </xf>
    <xf numFmtId="0" fontId="0" fillId="0" borderId="23" xfId="0" applyBorder="1" applyAlignment="1" applyProtection="1">
      <alignment horizontal="center" vertical="center"/>
    </xf>
    <xf numFmtId="0" fontId="4" fillId="6" borderId="0" xfId="0" applyFont="1" applyFill="1" applyProtection="1"/>
    <xf numFmtId="0" fontId="0" fillId="6" borderId="0" xfId="0" applyFill="1" applyProtection="1"/>
    <xf numFmtId="0" fontId="12" fillId="0" borderId="0" xfId="0" applyFont="1" applyAlignment="1" applyProtection="1">
      <alignment vertical="center" wrapText="1"/>
    </xf>
    <xf numFmtId="0" fontId="0" fillId="0" borderId="7" xfId="0" applyBorder="1" applyProtection="1"/>
    <xf numFmtId="0" fontId="15" fillId="0" borderId="7" xfId="0" applyFont="1" applyBorder="1" applyAlignment="1" applyProtection="1">
      <alignment horizontal="center" vertical="center"/>
    </xf>
    <xf numFmtId="0" fontId="6" fillId="5" borderId="8" xfId="0" applyFont="1" applyFill="1" applyBorder="1" applyAlignment="1" applyProtection="1">
      <alignment horizontal="center" vertical="center"/>
    </xf>
    <xf numFmtId="0" fontId="6" fillId="5" borderId="22" xfId="0" applyFont="1" applyFill="1" applyBorder="1" applyAlignment="1" applyProtection="1">
      <alignment horizontal="center" vertical="center"/>
    </xf>
    <xf numFmtId="0" fontId="45" fillId="0" borderId="0" xfId="1" applyFont="1" applyAlignment="1" applyProtection="1">
      <alignment horizontal="left" vertical="center" wrapText="1"/>
    </xf>
    <xf numFmtId="0" fontId="46" fillId="0" borderId="0" xfId="0" applyFont="1" applyAlignment="1" applyProtection="1">
      <alignment wrapText="1"/>
    </xf>
    <xf numFmtId="0" fontId="6" fillId="5" borderId="28" xfId="0" applyFont="1" applyFill="1" applyBorder="1" applyAlignment="1" applyProtection="1">
      <alignment horizontal="center" vertical="center"/>
    </xf>
    <xf numFmtId="0" fontId="6" fillId="5" borderId="25" xfId="0" applyFont="1" applyFill="1" applyBorder="1" applyAlignment="1" applyProtection="1">
      <alignment horizontal="center" vertical="center"/>
    </xf>
    <xf numFmtId="9" fontId="6" fillId="5" borderId="28" xfId="0" applyNumberFormat="1" applyFont="1" applyFill="1" applyBorder="1" applyAlignment="1" applyProtection="1">
      <alignment horizontal="center" vertical="center"/>
    </xf>
    <xf numFmtId="9" fontId="6" fillId="5" borderId="25" xfId="0" applyNumberFormat="1" applyFont="1" applyFill="1" applyBorder="1" applyAlignment="1" applyProtection="1">
      <alignment horizontal="center" vertical="center"/>
    </xf>
    <xf numFmtId="0" fontId="6" fillId="10" borderId="22" xfId="0" applyFont="1" applyFill="1" applyBorder="1" applyAlignment="1" applyProtection="1">
      <alignment vertical="center"/>
    </xf>
    <xf numFmtId="0" fontId="2" fillId="0" borderId="19" xfId="0" applyFont="1" applyBorder="1" applyAlignment="1" applyProtection="1">
      <alignment vertical="center" wrapText="1"/>
    </xf>
    <xf numFmtId="0" fontId="46" fillId="0" borderId="0" xfId="0" applyFont="1" applyProtection="1"/>
    <xf numFmtId="0" fontId="2" fillId="0" borderId="19" xfId="0" applyFont="1" applyBorder="1" applyAlignment="1" applyProtection="1">
      <alignment horizontal="left" vertical="center" wrapText="1"/>
    </xf>
    <xf numFmtId="0" fontId="0" fillId="0" borderId="0" xfId="0" applyFill="1" applyProtection="1"/>
    <xf numFmtId="0" fontId="56" fillId="0" borderId="0" xfId="0" applyFont="1" applyAlignment="1">
      <alignment vertical="center" wrapText="1"/>
    </xf>
    <xf numFmtId="0" fontId="2" fillId="0" borderId="19" xfId="0" applyFont="1" applyBorder="1" applyAlignment="1">
      <alignment horizontal="left" vertical="center" wrapText="1"/>
    </xf>
    <xf numFmtId="0" fontId="0" fillId="0" borderId="47" xfId="0" applyBorder="1" applyAlignment="1">
      <alignment horizontal="center"/>
    </xf>
    <xf numFmtId="0" fontId="0" fillId="0" borderId="0" xfId="0" applyBorder="1" applyAlignment="1">
      <alignment horizontal="center"/>
    </xf>
    <xf numFmtId="0" fontId="0" fillId="0" borderId="11" xfId="0" applyBorder="1" applyAlignment="1">
      <alignment horizontal="center"/>
    </xf>
    <xf numFmtId="0" fontId="5" fillId="0" borderId="0" xfId="0" applyFont="1" applyAlignment="1" applyProtection="1">
      <alignment horizontal="center" wrapText="1"/>
    </xf>
    <xf numFmtId="0" fontId="0" fillId="0" borderId="0" xfId="0" applyAlignment="1">
      <alignment horizontal="center"/>
    </xf>
    <xf numFmtId="0" fontId="0" fillId="14" borderId="23" xfId="0" applyFill="1" applyBorder="1" applyAlignment="1" applyProtection="1">
      <alignment horizontal="center" vertical="center" wrapText="1"/>
      <protection locked="0"/>
    </xf>
    <xf numFmtId="0" fontId="5" fillId="15" borderId="2" xfId="0" applyFont="1" applyFill="1" applyBorder="1" applyAlignment="1" applyProtection="1">
      <alignment vertical="top"/>
    </xf>
    <xf numFmtId="0" fontId="37" fillId="16" borderId="2" xfId="0" applyFont="1" applyFill="1" applyBorder="1" applyAlignment="1" applyProtection="1">
      <alignment vertical="top"/>
    </xf>
    <xf numFmtId="0" fontId="33" fillId="2" borderId="1" xfId="0" applyFont="1" applyFill="1" applyBorder="1" applyAlignment="1" applyProtection="1">
      <alignment horizontal="left" vertical="center" wrapText="1"/>
    </xf>
    <xf numFmtId="14" fontId="51" fillId="26" borderId="11" xfId="0" applyNumberFormat="1" applyFont="1" applyFill="1" applyBorder="1" applyAlignment="1" applyProtection="1">
      <alignment vertical="center" wrapText="1"/>
      <protection locked="0"/>
    </xf>
    <xf numFmtId="14" fontId="50" fillId="19" borderId="0" xfId="0" applyNumberFormat="1" applyFont="1" applyFill="1" applyAlignment="1" applyProtection="1">
      <alignment horizontal="center"/>
    </xf>
    <xf numFmtId="0" fontId="25" fillId="0" borderId="0" xfId="1" applyAlignment="1">
      <alignment horizontal="center" vertical="center"/>
    </xf>
    <xf numFmtId="164" fontId="50" fillId="24" borderId="0" xfId="0" applyNumberFormat="1" applyFont="1" applyFill="1" applyAlignment="1" applyProtection="1">
      <alignment horizontal="center" vertical="center"/>
      <protection locked="0"/>
    </xf>
    <xf numFmtId="14" fontId="50" fillId="19" borderId="0" xfId="0" applyNumberFormat="1" applyFont="1" applyFill="1" applyAlignment="1" applyProtection="1">
      <alignment horizontal="center" vertical="center"/>
      <protection locked="0"/>
    </xf>
    <xf numFmtId="0" fontId="0" fillId="0" borderId="0" xfId="0" applyAlignment="1">
      <alignment horizontal="center" vertical="center"/>
    </xf>
    <xf numFmtId="0" fontId="4" fillId="0" borderId="7" xfId="0" applyFont="1" applyBorder="1" applyAlignment="1">
      <alignment horizontal="center" vertical="center" wrapText="1"/>
    </xf>
    <xf numFmtId="14" fontId="51" fillId="25" borderId="0" xfId="0" applyNumberFormat="1" applyFont="1" applyFill="1" applyAlignment="1" applyProtection="1">
      <alignment horizontal="center" vertical="center" wrapText="1"/>
      <protection locked="0"/>
    </xf>
    <xf numFmtId="14" fontId="51" fillId="18" borderId="0" xfId="0" applyNumberFormat="1" applyFont="1" applyFill="1" applyAlignment="1" applyProtection="1">
      <alignment horizontal="center" vertical="center" wrapText="1"/>
      <protection locked="0"/>
    </xf>
    <xf numFmtId="14" fontId="51" fillId="24" borderId="0" xfId="0" applyNumberFormat="1" applyFont="1" applyFill="1" applyAlignment="1" applyProtection="1">
      <alignment horizontal="center" vertical="center" wrapText="1"/>
      <protection locked="0"/>
    </xf>
    <xf numFmtId="14" fontId="51" fillId="26" borderId="0" xfId="0" applyNumberFormat="1" applyFont="1" applyFill="1" applyAlignment="1" applyProtection="1">
      <alignment horizontal="center" vertical="center" wrapText="1"/>
      <protection locked="0"/>
    </xf>
    <xf numFmtId="14" fontId="51" fillId="25" borderId="0" xfId="0" applyNumberFormat="1" applyFont="1" applyFill="1" applyAlignment="1">
      <alignment horizontal="center" vertical="center" wrapText="1"/>
    </xf>
    <xf numFmtId="14" fontId="51" fillId="18" borderId="0" xfId="0" applyNumberFormat="1" applyFont="1" applyFill="1" applyAlignment="1">
      <alignment horizontal="center" vertical="center" wrapText="1"/>
    </xf>
    <xf numFmtId="14" fontId="51" fillId="24" borderId="0" xfId="0" applyNumberFormat="1" applyFont="1" applyFill="1" applyAlignment="1">
      <alignment horizontal="center" vertical="center" wrapText="1"/>
    </xf>
    <xf numFmtId="14" fontId="51" fillId="26" borderId="0" xfId="0" applyNumberFormat="1" applyFont="1" applyFill="1" applyAlignment="1">
      <alignment horizontal="center" vertical="center" wrapText="1"/>
    </xf>
    <xf numFmtId="0" fontId="8" fillId="0" borderId="0" xfId="0" applyFont="1" applyFill="1" applyAlignment="1" applyProtection="1">
      <alignment horizontal="left"/>
    </xf>
    <xf numFmtId="0" fontId="5" fillId="2" borderId="1" xfId="0" applyFont="1" applyFill="1" applyBorder="1" applyAlignment="1" applyProtection="1">
      <alignment horizontal="left" vertical="center" wrapText="1"/>
      <protection locked="0"/>
    </xf>
    <xf numFmtId="0" fontId="52" fillId="0" borderId="0" xfId="0" applyFont="1" applyAlignment="1">
      <alignment horizontal="center" wrapText="1"/>
    </xf>
    <xf numFmtId="0" fontId="4" fillId="0" borderId="7" xfId="0" applyFont="1" applyBorder="1" applyAlignment="1">
      <alignment horizontal="center" wrapText="1"/>
    </xf>
    <xf numFmtId="0" fontId="4" fillId="0" borderId="8" xfId="0" applyFont="1" applyBorder="1" applyAlignment="1">
      <alignment horizontal="center" wrapText="1"/>
    </xf>
    <xf numFmtId="0" fontId="32" fillId="0" borderId="0" xfId="0" applyFont="1" applyAlignment="1">
      <alignment horizontal="left" wrapText="1"/>
    </xf>
    <xf numFmtId="0" fontId="25" fillId="0" borderId="0" xfId="1" applyFont="1" applyAlignment="1" applyProtection="1">
      <alignment horizontal="center"/>
    </xf>
    <xf numFmtId="0" fontId="16" fillId="4" borderId="2" xfId="0" applyFont="1" applyFill="1" applyBorder="1" applyAlignment="1" applyProtection="1">
      <alignment horizontal="left" vertical="center" wrapText="1"/>
    </xf>
    <xf numFmtId="0" fontId="18" fillId="4" borderId="4" xfId="0" applyFont="1" applyFill="1" applyBorder="1" applyAlignment="1" applyProtection="1">
      <alignment horizontal="left" vertical="center" wrapText="1"/>
    </xf>
    <xf numFmtId="0" fontId="5" fillId="3" borderId="2" xfId="0" applyFont="1" applyFill="1" applyBorder="1" applyAlignment="1" applyProtection="1">
      <alignment horizontal="left" vertical="center" wrapText="1"/>
    </xf>
    <xf numFmtId="0" fontId="5" fillId="3" borderId="4" xfId="0" applyFont="1" applyFill="1" applyBorder="1" applyAlignment="1" applyProtection="1">
      <alignment horizontal="left" vertical="center" wrapText="1"/>
    </xf>
    <xf numFmtId="0" fontId="13" fillId="0" borderId="0" xfId="0" applyFont="1" applyAlignment="1" applyProtection="1">
      <alignment horizontal="left" vertical="center" wrapText="1"/>
    </xf>
    <xf numFmtId="0" fontId="16" fillId="4" borderId="4" xfId="0" applyFont="1" applyFill="1" applyBorder="1" applyAlignment="1" applyProtection="1">
      <alignment horizontal="left" vertical="center" wrapText="1"/>
    </xf>
    <xf numFmtId="0" fontId="38" fillId="16" borderId="3" xfId="0" applyFont="1" applyFill="1" applyBorder="1" applyAlignment="1" applyProtection="1">
      <alignment horizontal="left" vertical="top" wrapText="1"/>
    </xf>
    <xf numFmtId="0" fontId="38" fillId="16" borderId="4" xfId="0" applyFont="1" applyFill="1" applyBorder="1" applyAlignment="1" applyProtection="1">
      <alignment horizontal="left" vertical="top" wrapText="1"/>
    </xf>
    <xf numFmtId="0" fontId="25" fillId="0" borderId="0" xfId="1" applyAlignment="1" applyProtection="1">
      <alignment horizontal="center" vertical="center" wrapText="1"/>
    </xf>
    <xf numFmtId="0" fontId="5" fillId="3" borderId="3" xfId="0" applyFont="1" applyFill="1" applyBorder="1" applyAlignment="1" applyProtection="1">
      <alignment horizontal="left" vertical="center" wrapText="1"/>
    </xf>
    <xf numFmtId="0" fontId="23" fillId="15" borderId="3" xfId="0" applyFont="1" applyFill="1" applyBorder="1" applyAlignment="1" applyProtection="1">
      <alignment horizontal="left" wrapText="1"/>
    </xf>
    <xf numFmtId="0" fontId="23" fillId="15" borderId="4" xfId="0" applyFont="1" applyFill="1" applyBorder="1" applyAlignment="1" applyProtection="1">
      <alignment horizontal="left" wrapText="1"/>
    </xf>
    <xf numFmtId="0" fontId="23" fillId="15" borderId="3" xfId="0" applyFont="1" applyFill="1" applyBorder="1" applyAlignment="1" applyProtection="1">
      <alignment horizontal="left" vertical="top" wrapText="1"/>
    </xf>
    <xf numFmtId="0" fontId="23" fillId="15" borderId="4" xfId="0" applyFont="1" applyFill="1" applyBorder="1" applyAlignment="1" applyProtection="1">
      <alignment horizontal="left" vertical="top" wrapText="1"/>
    </xf>
    <xf numFmtId="0" fontId="15" fillId="0" borderId="7" xfId="0" applyFont="1" applyBorder="1" applyAlignment="1">
      <alignment horizontal="center" vertical="center"/>
    </xf>
    <xf numFmtId="0" fontId="35" fillId="0" borderId="43" xfId="1" applyFont="1" applyFill="1" applyBorder="1" applyAlignment="1">
      <alignment horizontal="left" vertical="center" wrapText="1"/>
    </xf>
    <xf numFmtId="0" fontId="35" fillId="0" borderId="19" xfId="1" applyFont="1" applyFill="1" applyBorder="1" applyAlignment="1">
      <alignment horizontal="left" vertical="center" wrapText="1"/>
    </xf>
    <xf numFmtId="0" fontId="2" fillId="0" borderId="19" xfId="0" applyFont="1" applyBorder="1" applyAlignment="1">
      <alignment horizontal="left" vertical="center" wrapText="1"/>
    </xf>
    <xf numFmtId="0" fontId="2" fillId="0" borderId="28" xfId="0" applyFont="1" applyBorder="1" applyAlignment="1">
      <alignment horizontal="left" vertical="center" wrapText="1"/>
    </xf>
    <xf numFmtId="0" fontId="0" fillId="0" borderId="0" xfId="0" applyAlignment="1">
      <alignment horizontal="center"/>
    </xf>
    <xf numFmtId="0" fontId="0" fillId="0" borderId="49" xfId="0" applyBorder="1" applyAlignment="1">
      <alignment horizontal="left" vertical="top" wrapText="1"/>
    </xf>
    <xf numFmtId="0" fontId="35" fillId="0" borderId="43" xfId="1" applyFont="1" applyFill="1" applyBorder="1" applyAlignment="1">
      <alignment horizontal="left" vertical="center"/>
    </xf>
    <xf numFmtId="0" fontId="35" fillId="0" borderId="19" xfId="1" applyFont="1" applyFill="1" applyBorder="1" applyAlignment="1">
      <alignment horizontal="left" vertical="center"/>
    </xf>
    <xf numFmtId="0" fontId="34" fillId="0" borderId="0" xfId="1" applyFont="1" applyAlignment="1">
      <alignment horizontal="left"/>
    </xf>
    <xf numFmtId="0" fontId="17" fillId="0" borderId="43" xfId="0" applyFont="1" applyBorder="1" applyAlignment="1">
      <alignment horizontal="left"/>
    </xf>
    <xf numFmtId="0" fontId="17" fillId="0" borderId="19" xfId="0" applyFont="1" applyBorder="1" applyAlignment="1">
      <alignment horizontal="left"/>
    </xf>
    <xf numFmtId="0" fontId="26" fillId="12" borderId="0" xfId="0" applyFont="1" applyFill="1" applyAlignment="1">
      <alignment horizontal="center" vertical="center" wrapText="1"/>
    </xf>
    <xf numFmtId="0" fontId="2" fillId="0" borderId="7" xfId="0" applyFont="1" applyBorder="1" applyAlignment="1">
      <alignment horizontal="left" vertical="center" wrapText="1"/>
    </xf>
    <xf numFmtId="0" fontId="2" fillId="0" borderId="8" xfId="0" applyFont="1" applyBorder="1" applyAlignment="1">
      <alignment horizontal="left" vertical="center" wrapText="1"/>
    </xf>
    <xf numFmtId="0" fontId="35" fillId="0" borderId="19" xfId="1" applyFont="1" applyBorder="1" applyAlignment="1">
      <alignment horizontal="left" vertical="center" wrapText="1"/>
    </xf>
    <xf numFmtId="0" fontId="54" fillId="0" borderId="43" xfId="0" applyFont="1" applyBorder="1" applyAlignment="1">
      <alignment horizontal="center"/>
    </xf>
    <xf numFmtId="0" fontId="54" fillId="0" borderId="19" xfId="0" applyFont="1" applyBorder="1" applyAlignment="1">
      <alignment horizontal="center"/>
    </xf>
    <xf numFmtId="0" fontId="5" fillId="0" borderId="0" xfId="0" applyFont="1" applyAlignment="1">
      <alignment horizontal="left" wrapText="1"/>
    </xf>
    <xf numFmtId="0" fontId="29" fillId="0" borderId="0" xfId="0" applyFont="1" applyAlignment="1" applyProtection="1">
      <alignment horizontal="left" vertical="center" wrapText="1"/>
      <protection locked="0"/>
    </xf>
    <xf numFmtId="0" fontId="2" fillId="0" borderId="50" xfId="0" applyFont="1" applyBorder="1" applyAlignment="1">
      <alignment horizontal="left" vertical="center" wrapText="1"/>
    </xf>
    <xf numFmtId="0" fontId="2" fillId="0" borderId="52" xfId="0" applyFont="1" applyBorder="1" applyAlignment="1">
      <alignment horizontal="left" vertical="center" wrapText="1"/>
    </xf>
    <xf numFmtId="0" fontId="17" fillId="0" borderId="19" xfId="0" applyFont="1" applyBorder="1" applyAlignment="1">
      <alignment horizontal="left" vertical="center" wrapText="1"/>
    </xf>
    <xf numFmtId="0" fontId="28" fillId="12" borderId="0" xfId="0" applyFont="1" applyFill="1" applyAlignment="1">
      <alignment horizontal="center" vertical="center" wrapText="1"/>
    </xf>
    <xf numFmtId="0" fontId="25" fillId="0" borderId="47" xfId="1" applyBorder="1" applyAlignment="1" applyProtection="1">
      <alignment horizontal="center" vertical="center" wrapText="1"/>
    </xf>
    <xf numFmtId="0" fontId="12" fillId="12" borderId="0" xfId="0" applyFont="1" applyFill="1" applyAlignment="1">
      <alignment horizontal="left" vertical="center" wrapText="1"/>
    </xf>
    <xf numFmtId="0" fontId="2" fillId="0" borderId="2" xfId="0" applyFont="1" applyBorder="1" applyAlignment="1" applyProtection="1">
      <alignment horizontal="left" vertical="center" wrapText="1"/>
    </xf>
    <xf numFmtId="0" fontId="2" fillId="0" borderId="3" xfId="0" applyFont="1" applyBorder="1" applyAlignment="1" applyProtection="1">
      <alignment horizontal="left" vertical="center" wrapText="1"/>
    </xf>
    <xf numFmtId="0" fontId="2" fillId="0" borderId="27" xfId="0" applyFont="1" applyBorder="1" applyAlignment="1" applyProtection="1">
      <alignment horizontal="left" vertical="center" wrapText="1"/>
    </xf>
    <xf numFmtId="0" fontId="2" fillId="0" borderId="0" xfId="0" applyFont="1" applyFill="1" applyBorder="1" applyAlignment="1" applyProtection="1">
      <alignment horizontal="left" vertical="center" wrapText="1"/>
      <protection locked="0"/>
    </xf>
    <xf numFmtId="0" fontId="2" fillId="0" borderId="11" xfId="0" applyFont="1" applyFill="1" applyBorder="1" applyAlignment="1" applyProtection="1">
      <alignment horizontal="left" vertical="center" wrapText="1"/>
      <protection locked="0"/>
    </xf>
    <xf numFmtId="0" fontId="2" fillId="0" borderId="0" xfId="0" applyFont="1" applyAlignment="1" applyProtection="1">
      <alignment horizontal="left" vertical="center" wrapText="1"/>
      <protection locked="0"/>
    </xf>
    <xf numFmtId="0" fontId="2" fillId="0" borderId="11" xfId="0" applyFont="1" applyBorder="1" applyAlignment="1" applyProtection="1">
      <alignment horizontal="left" vertical="center" wrapText="1"/>
      <protection locked="0"/>
    </xf>
    <xf numFmtId="0" fontId="2" fillId="0" borderId="0" xfId="0" applyFont="1" applyBorder="1" applyAlignment="1" applyProtection="1">
      <alignment horizontal="left" vertical="center" wrapText="1"/>
      <protection locked="0"/>
    </xf>
    <xf numFmtId="0" fontId="1" fillId="0" borderId="0" xfId="0" applyFont="1" applyFill="1" applyBorder="1" applyAlignment="1" applyProtection="1">
      <alignment horizontal="left" vertical="center" wrapText="1"/>
      <protection locked="0"/>
    </xf>
    <xf numFmtId="0" fontId="9" fillId="12" borderId="0" xfId="0" applyFont="1" applyFill="1" applyAlignment="1">
      <alignment horizontal="left" vertical="center" wrapText="1"/>
    </xf>
    <xf numFmtId="0" fontId="44" fillId="0" borderId="0" xfId="0" applyFont="1" applyFill="1" applyBorder="1" applyAlignment="1" applyProtection="1">
      <alignment horizontal="left" vertical="center" wrapText="1"/>
      <protection locked="0"/>
    </xf>
    <xf numFmtId="0" fontId="44" fillId="0" borderId="11" xfId="0" applyFont="1" applyFill="1" applyBorder="1" applyAlignment="1" applyProtection="1">
      <alignment horizontal="left" vertical="center" wrapText="1"/>
      <protection locked="0"/>
    </xf>
    <xf numFmtId="0" fontId="2" fillId="0" borderId="0" xfId="0" applyFont="1" applyFill="1" applyAlignment="1" applyProtection="1">
      <alignment horizontal="left" vertical="center" wrapText="1"/>
      <protection locked="0"/>
    </xf>
    <xf numFmtId="0" fontId="36" fillId="14" borderId="23" xfId="0" applyFont="1" applyFill="1" applyBorder="1" applyAlignment="1" applyProtection="1">
      <alignment horizontal="center" vertical="center" wrapText="1"/>
    </xf>
    <xf numFmtId="0" fontId="29" fillId="0" borderId="0" xfId="0" applyFont="1" applyAlignment="1" applyProtection="1">
      <alignment horizontal="left" vertical="center" wrapText="1"/>
    </xf>
    <xf numFmtId="0" fontId="5" fillId="0" borderId="0" xfId="0" applyFont="1" applyAlignment="1" applyProtection="1">
      <alignment horizontal="left" vertical="center" wrapText="1"/>
    </xf>
    <xf numFmtId="0" fontId="25" fillId="0" borderId="47" xfId="1" applyBorder="1" applyAlignment="1">
      <alignment horizontal="center"/>
    </xf>
    <xf numFmtId="0" fontId="25" fillId="0" borderId="0" xfId="1" applyAlignment="1">
      <alignment horizontal="center"/>
    </xf>
    <xf numFmtId="0" fontId="2" fillId="0" borderId="47" xfId="0" applyFont="1" applyBorder="1" applyAlignment="1">
      <alignment horizontal="left" vertical="center" wrapText="1"/>
    </xf>
    <xf numFmtId="0" fontId="2" fillId="0" borderId="0" xfId="0" applyFont="1" applyBorder="1" applyAlignment="1">
      <alignment horizontal="left" vertical="center" wrapText="1"/>
    </xf>
    <xf numFmtId="0" fontId="2" fillId="0" borderId="11" xfId="0" applyFont="1" applyBorder="1" applyAlignment="1">
      <alignment horizontal="left" vertical="center" wrapText="1"/>
    </xf>
    <xf numFmtId="0" fontId="2" fillId="0" borderId="41" xfId="0" applyFont="1" applyBorder="1" applyAlignment="1">
      <alignment horizontal="left" vertical="center" wrapText="1"/>
    </xf>
    <xf numFmtId="0" fontId="0" fillId="0" borderId="47" xfId="0" applyBorder="1" applyAlignment="1">
      <alignment horizontal="center"/>
    </xf>
    <xf numFmtId="0" fontId="0" fillId="0" borderId="0" xfId="0" applyBorder="1" applyAlignment="1">
      <alignment horizontal="center"/>
    </xf>
    <xf numFmtId="0" fontId="0" fillId="0" borderId="11" xfId="0" applyBorder="1" applyAlignment="1">
      <alignment horizontal="center"/>
    </xf>
    <xf numFmtId="0" fontId="0" fillId="0" borderId="41" xfId="0" applyBorder="1" applyAlignment="1">
      <alignment horizontal="center"/>
    </xf>
    <xf numFmtId="0" fontId="0" fillId="0" borderId="7" xfId="0" applyBorder="1" applyAlignment="1">
      <alignment horizontal="center"/>
    </xf>
    <xf numFmtId="0" fontId="0" fillId="0" borderId="8" xfId="0" applyBorder="1" applyAlignment="1">
      <alignment horizontal="center"/>
    </xf>
    <xf numFmtId="0" fontId="0" fillId="0" borderId="48" xfId="0" applyBorder="1" applyAlignment="1">
      <alignment horizontal="left" vertical="center" wrapText="1"/>
    </xf>
    <xf numFmtId="0" fontId="0" fillId="0" borderId="49" xfId="0" applyBorder="1" applyAlignment="1">
      <alignment horizontal="left" vertical="center" wrapText="1"/>
    </xf>
    <xf numFmtId="0" fontId="0" fillId="0" borderId="29" xfId="0" applyBorder="1" applyAlignment="1">
      <alignment horizontal="left" vertical="center" wrapText="1"/>
    </xf>
    <xf numFmtId="0" fontId="0" fillId="0" borderId="41" xfId="0" applyBorder="1" applyAlignment="1">
      <alignment horizontal="left" vertical="center" wrapText="1"/>
    </xf>
    <xf numFmtId="0" fontId="0" fillId="0" borderId="7" xfId="0" applyBorder="1" applyAlignment="1">
      <alignment horizontal="left" vertical="center" wrapText="1"/>
    </xf>
    <xf numFmtId="0" fontId="0" fillId="0" borderId="8" xfId="0" applyBorder="1" applyAlignment="1">
      <alignment horizontal="left" vertical="center" wrapText="1"/>
    </xf>
    <xf numFmtId="0" fontId="0" fillId="0" borderId="0" xfId="0" applyAlignment="1">
      <alignment horizontal="left" vertical="center" wrapText="1"/>
    </xf>
    <xf numFmtId="0" fontId="0" fillId="0" borderId="11" xfId="0" applyBorder="1" applyAlignment="1">
      <alignment horizontal="left" vertical="center" wrapText="1"/>
    </xf>
    <xf numFmtId="0" fontId="6" fillId="13" borderId="19" xfId="0" applyFont="1" applyFill="1" applyBorder="1" applyAlignment="1">
      <alignment horizontal="center" vertical="center"/>
    </xf>
    <xf numFmtId="0" fontId="6" fillId="13" borderId="28" xfId="0" applyFont="1" applyFill="1" applyBorder="1" applyAlignment="1">
      <alignment horizontal="center" vertical="center"/>
    </xf>
    <xf numFmtId="0" fontId="6" fillId="13" borderId="43" xfId="0" applyFont="1" applyFill="1" applyBorder="1" applyAlignment="1">
      <alignment horizontal="center" vertical="center"/>
    </xf>
    <xf numFmtId="0" fontId="0" fillId="0" borderId="0" xfId="0" applyBorder="1" applyAlignment="1">
      <alignment horizontal="left" vertical="center" wrapText="1"/>
    </xf>
    <xf numFmtId="0" fontId="6" fillId="13" borderId="47" xfId="0" applyFont="1" applyFill="1" applyBorder="1" applyAlignment="1">
      <alignment horizontal="center" vertical="center"/>
    </xf>
    <xf numFmtId="0" fontId="6" fillId="13" borderId="0" xfId="0" applyFont="1" applyFill="1" applyBorder="1" applyAlignment="1">
      <alignment horizontal="center" vertical="center"/>
    </xf>
    <xf numFmtId="0" fontId="6" fillId="13" borderId="11" xfId="0" applyFont="1" applyFill="1" applyBorder="1" applyAlignment="1">
      <alignment horizontal="center" vertical="center"/>
    </xf>
    <xf numFmtId="0" fontId="2" fillId="0" borderId="48" xfId="0" applyFont="1" applyBorder="1" applyAlignment="1">
      <alignment horizontal="center" vertical="center" wrapText="1"/>
    </xf>
    <xf numFmtId="0" fontId="2" fillId="0" borderId="49" xfId="0" applyFont="1" applyBorder="1" applyAlignment="1">
      <alignment horizontal="center" vertical="center" wrapText="1"/>
    </xf>
    <xf numFmtId="0" fontId="2" fillId="0" borderId="29" xfId="0" applyFont="1" applyBorder="1" applyAlignment="1">
      <alignment horizontal="center" vertical="center" wrapText="1"/>
    </xf>
    <xf numFmtId="0" fontId="2" fillId="0" borderId="47" xfId="0" applyFont="1" applyBorder="1" applyAlignment="1">
      <alignment horizontal="center" vertical="center" wrapText="1"/>
    </xf>
    <xf numFmtId="0" fontId="2" fillId="0" borderId="0" xfId="0" applyFont="1" applyBorder="1" applyAlignment="1">
      <alignment horizontal="center" vertical="center" wrapText="1"/>
    </xf>
    <xf numFmtId="0" fontId="2" fillId="0" borderId="11" xfId="0" applyFont="1" applyBorder="1" applyAlignment="1">
      <alignment horizontal="center" vertical="center" wrapText="1"/>
    </xf>
    <xf numFmtId="0" fontId="1" fillId="0" borderId="47" xfId="0" applyFont="1" applyBorder="1" applyAlignment="1">
      <alignment horizontal="left" vertical="center" wrapText="1"/>
    </xf>
    <xf numFmtId="0" fontId="1" fillId="0" borderId="0" xfId="0" applyFont="1" applyAlignment="1">
      <alignment horizontal="left" vertical="center" wrapText="1"/>
    </xf>
    <xf numFmtId="0" fontId="1" fillId="0" borderId="11" xfId="0" applyFont="1" applyBorder="1" applyAlignment="1">
      <alignment horizontal="left" vertical="center" wrapText="1"/>
    </xf>
    <xf numFmtId="0" fontId="1" fillId="0" borderId="7" xfId="0" applyFont="1" applyBorder="1" applyAlignment="1">
      <alignment horizontal="left" vertical="center" wrapText="1"/>
    </xf>
    <xf numFmtId="0" fontId="1" fillId="0" borderId="8" xfId="0" applyFont="1" applyBorder="1" applyAlignment="1">
      <alignment horizontal="left" vertical="center" wrapText="1"/>
    </xf>
    <xf numFmtId="0" fontId="2" fillId="0" borderId="48" xfId="0" applyFont="1" applyBorder="1" applyAlignment="1">
      <alignment horizontal="left" vertical="center" wrapText="1"/>
    </xf>
    <xf numFmtId="0" fontId="2" fillId="0" borderId="49" xfId="0" applyFont="1" applyBorder="1" applyAlignment="1">
      <alignment horizontal="left" vertical="center" wrapText="1"/>
    </xf>
    <xf numFmtId="0" fontId="2" fillId="0" borderId="29" xfId="0" applyFont="1" applyBorder="1" applyAlignment="1">
      <alignment horizontal="left" vertical="center" wrapText="1"/>
    </xf>
    <xf numFmtId="0" fontId="0" fillId="0" borderId="48" xfId="0" applyBorder="1" applyAlignment="1">
      <alignment horizontal="center"/>
    </xf>
    <xf numFmtId="0" fontId="0" fillId="0" borderId="49" xfId="0" applyBorder="1" applyAlignment="1">
      <alignment horizontal="center"/>
    </xf>
    <xf numFmtId="0" fontId="0" fillId="0" borderId="29" xfId="0" applyBorder="1" applyAlignment="1">
      <alignment horizontal="center"/>
    </xf>
    <xf numFmtId="0" fontId="28" fillId="12" borderId="48" xfId="0" applyFont="1" applyFill="1" applyBorder="1" applyAlignment="1">
      <alignment horizontal="center" vertical="center"/>
    </xf>
    <xf numFmtId="0" fontId="28" fillId="12" borderId="49" xfId="0" applyFont="1" applyFill="1" applyBorder="1" applyAlignment="1">
      <alignment horizontal="center" vertical="center"/>
    </xf>
    <xf numFmtId="0" fontId="28" fillId="12" borderId="29" xfId="0" applyFont="1" applyFill="1" applyBorder="1" applyAlignment="1">
      <alignment horizontal="center" vertical="center"/>
    </xf>
    <xf numFmtId="0" fontId="28" fillId="12" borderId="47" xfId="0" applyFont="1" applyFill="1" applyBorder="1" applyAlignment="1">
      <alignment horizontal="center" vertical="center"/>
    </xf>
    <xf numFmtId="0" fontId="28" fillId="12" borderId="0" xfId="0" applyFont="1" applyFill="1" applyBorder="1" applyAlignment="1">
      <alignment horizontal="center" vertical="center"/>
    </xf>
    <xf numFmtId="0" fontId="28" fillId="12" borderId="11" xfId="0" applyFont="1" applyFill="1" applyBorder="1" applyAlignment="1">
      <alignment horizontal="center" vertical="center"/>
    </xf>
    <xf numFmtId="0" fontId="2" fillId="13" borderId="41" xfId="0" applyFont="1" applyFill="1" applyBorder="1" applyAlignment="1">
      <alignment horizontal="center" vertical="center"/>
    </xf>
    <xf numFmtId="0" fontId="2" fillId="13" borderId="7" xfId="0" applyFont="1" applyFill="1" applyBorder="1" applyAlignment="1">
      <alignment horizontal="center" vertical="center"/>
    </xf>
    <xf numFmtId="0" fontId="2" fillId="13" borderId="8" xfId="0" applyFont="1" applyFill="1" applyBorder="1" applyAlignment="1">
      <alignment horizontal="center" vertical="center"/>
    </xf>
    <xf numFmtId="0" fontId="0" fillId="0" borderId="47" xfId="0" applyBorder="1" applyAlignment="1">
      <alignment horizontal="center" vertical="center"/>
    </xf>
    <xf numFmtId="0" fontId="0" fillId="0" borderId="0" xfId="0" applyBorder="1" applyAlignment="1">
      <alignment horizontal="center" vertical="center"/>
    </xf>
    <xf numFmtId="0" fontId="0" fillId="0" borderId="41" xfId="0" applyBorder="1" applyAlignment="1">
      <alignment horizontal="center" vertical="center"/>
    </xf>
    <xf numFmtId="0" fontId="0" fillId="0" borderId="7" xfId="0" applyBorder="1" applyAlignment="1">
      <alignment horizontal="center" vertical="center"/>
    </xf>
    <xf numFmtId="0" fontId="0" fillId="0" borderId="11" xfId="0" applyBorder="1" applyAlignment="1">
      <alignment horizontal="center" vertical="center"/>
    </xf>
    <xf numFmtId="0" fontId="0" fillId="0" borderId="8" xfId="0" applyBorder="1" applyAlignment="1">
      <alignment horizontal="center" vertical="center"/>
    </xf>
    <xf numFmtId="0" fontId="0" fillId="0" borderId="47" xfId="0" applyBorder="1" applyAlignment="1">
      <alignment horizontal="left" vertical="center" wrapText="1"/>
    </xf>
    <xf numFmtId="0" fontId="25" fillId="0" borderId="0" xfId="1" applyAlignment="1" applyProtection="1">
      <alignment horizontal="center"/>
    </xf>
    <xf numFmtId="0" fontId="2" fillId="0" borderId="19" xfId="0" applyFont="1" applyBorder="1" applyAlignment="1" applyProtection="1">
      <alignment horizontal="left" vertical="center" wrapText="1"/>
    </xf>
    <xf numFmtId="0" fontId="2" fillId="0" borderId="28" xfId="0" applyFont="1" applyBorder="1" applyAlignment="1" applyProtection="1">
      <alignment horizontal="left" vertical="center" wrapText="1"/>
    </xf>
    <xf numFmtId="0" fontId="26" fillId="12" borderId="0" xfId="0" applyFont="1" applyFill="1" applyAlignment="1" applyProtection="1">
      <alignment horizontal="center" vertical="center" wrapText="1"/>
    </xf>
    <xf numFmtId="0" fontId="2" fillId="0" borderId="7" xfId="0" applyFont="1" applyBorder="1" applyAlignment="1" applyProtection="1">
      <alignment horizontal="left" vertical="center" wrapText="1"/>
    </xf>
    <xf numFmtId="0" fontId="2" fillId="0" borderId="8" xfId="0" applyFont="1" applyBorder="1" applyAlignment="1" applyProtection="1">
      <alignment horizontal="left" vertical="center" wrapText="1"/>
    </xf>
    <xf numFmtId="0" fontId="2" fillId="0" borderId="52" xfId="0" applyFont="1" applyBorder="1" applyAlignment="1" applyProtection="1">
      <alignment horizontal="left" vertical="center" wrapText="1"/>
    </xf>
    <xf numFmtId="0" fontId="2" fillId="0" borderId="50" xfId="0" applyFont="1" applyBorder="1" applyAlignment="1" applyProtection="1">
      <alignment horizontal="left" vertical="center" wrapText="1"/>
    </xf>
  </cellXfs>
  <cellStyles count="2">
    <cellStyle name="Hyperlink" xfId="1" builtinId="8"/>
    <cellStyle name="Normal" xfId="0" builtinId="0"/>
  </cellStyles>
  <dxfs count="403">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s>
  <tableStyles count="0" defaultTableStyle="TableStyleMedium2" defaultPivotStyle="PivotStyleLight16"/>
  <colors>
    <mruColors>
      <color rgb="FFFFD1D1"/>
      <color rgb="FFE1CCF0"/>
      <color rgb="FFEC1CF0"/>
      <color rgb="FFFFF2CC"/>
      <color rgb="FFDCE6F1"/>
      <color rgb="FFE4DFEC"/>
      <color rgb="FFD9E2F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1</xdr:col>
      <xdr:colOff>203200</xdr:colOff>
      <xdr:row>0</xdr:row>
      <xdr:rowOff>76200</xdr:rowOff>
    </xdr:from>
    <xdr:to>
      <xdr:col>1</xdr:col>
      <xdr:colOff>962025</xdr:colOff>
      <xdr:row>2</xdr:row>
      <xdr:rowOff>63500</xdr:rowOff>
    </xdr:to>
    <xdr:pic>
      <xdr:nvPicPr>
        <xdr:cNvPr id="3" name="Picture 2" descr="Icon&#10;&#10;Description automatically generated">
          <a:extLst>
            <a:ext uri="{FF2B5EF4-FFF2-40B4-BE49-F238E27FC236}">
              <a16:creationId xmlns:a16="http://schemas.microsoft.com/office/drawing/2014/main" id="{7E7CA41A-D256-437E-B8B1-32B368A47CC4}"/>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238500" y="76200"/>
          <a:ext cx="758825" cy="45720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85DD5A-5951-4A29-A39F-FE6482B5FEA2}">
  <dimension ref="B1:D14"/>
  <sheetViews>
    <sheetView showGridLines="0" zoomScale="82" zoomScaleNormal="82" workbookViewId="0">
      <selection activeCell="B17" sqref="B17"/>
    </sheetView>
  </sheetViews>
  <sheetFormatPr defaultColWidth="8.85546875" defaultRowHeight="15"/>
  <cols>
    <col min="1" max="1" width="43.42578125" customWidth="1"/>
    <col min="2" max="2" width="59.140625" style="95" customWidth="1"/>
    <col min="3" max="4" width="98.42578125" style="95" customWidth="1"/>
  </cols>
  <sheetData>
    <row r="1" spans="2:2" ht="18.75">
      <c r="B1" s="96" t="s">
        <v>0</v>
      </c>
    </row>
    <row r="2" spans="2:2" ht="18.75">
      <c r="B2" s="96"/>
    </row>
    <row r="3" spans="2:2" ht="18.75">
      <c r="B3" s="97" t="s">
        <v>1</v>
      </c>
    </row>
    <row r="4" spans="2:2" ht="18.75">
      <c r="B4" s="97" t="s">
        <v>2</v>
      </c>
    </row>
    <row r="5" spans="2:2" ht="18.75">
      <c r="B5" s="97" t="s">
        <v>3</v>
      </c>
    </row>
    <row r="6" spans="2:2" ht="18.75">
      <c r="B6" s="97" t="s">
        <v>4</v>
      </c>
    </row>
    <row r="7" spans="2:2" ht="18.75">
      <c r="B7" s="97" t="s">
        <v>5</v>
      </c>
    </row>
    <row r="8" spans="2:2" ht="18.75">
      <c r="B8" s="97" t="s">
        <v>6</v>
      </c>
    </row>
    <row r="9" spans="2:2" ht="18.75">
      <c r="B9" s="97" t="s">
        <v>7</v>
      </c>
    </row>
    <row r="10" spans="2:2" ht="18.75">
      <c r="B10" s="97" t="s">
        <v>8</v>
      </c>
    </row>
    <row r="11" spans="2:2" ht="18.75">
      <c r="B11" s="97" t="s">
        <v>9</v>
      </c>
    </row>
    <row r="14" spans="2:2" ht="52.5" customHeight="1">
      <c r="B14" s="247" t="s">
        <v>415</v>
      </c>
    </row>
  </sheetData>
  <sheetProtection algorithmName="SHA-512" hashValue="3CL8geq0f34aHBJ/eRKsrq7FZml5jkAbwmvgiwv3JyqG/cwv1FuMOsJVXny0be/buQAgsHMegtG43wxB3PvEYw==" saltValue="3Zo0XwqG+HOeJFpRRlPkHA==" spinCount="100000" sheet="1" objects="1" scenarios="1"/>
  <hyperlinks>
    <hyperlink ref="B3" location="'Scheduling assistant'!A1" display="Scheduling assistant" xr:uid="{DC4C0C45-C334-4F2A-BD19-7984BF40DFFF}"/>
    <hyperlink ref="B4" location="'Baseline_Chart data'!A1" display="Baseline Chart data" xr:uid="{8C37F0A3-2A11-4552-8998-CE4E4A699B7C}"/>
    <hyperlink ref="B5" location="'Baseline_Practice info'!A1" display="Baseline Practice Info" xr:uid="{3D99384A-9E03-41EE-A9FE-2401D2D548EC}"/>
    <hyperlink ref="B6" location="'Crosswalk output'!A1" display="Crosswalk output" xr:uid="{877CAE3F-CF6C-4997-A779-15955BC3789B}"/>
    <hyperlink ref="B7" location="'Goals ideas'!A1" display="Goal ideas" xr:uid="{7D5552DE-4919-409B-A64B-B44DDF1DB7C1}"/>
    <hyperlink ref="B8" location="'Final goal template'!A1" display="Final goal template" xr:uid="{885C561C-78F3-40BC-8A67-DDB51126E089}"/>
    <hyperlink ref="B9" location="'FollowUp_Chart data'!A1" display="FollowUp Chart date" xr:uid="{0CAD7321-BC8F-4885-8F34-2F52D17A53A3}"/>
    <hyperlink ref="B10" location="'FollowUp_Practice info'!A1" display="FollowUp Practice info" xr:uid="{30014B32-91DC-46DC-A98B-0E8E3D2F5B4B}"/>
    <hyperlink ref="B11" location="FollowUp_comparison!A1" display="FollowUp conparison" xr:uid="{F3F2B100-BBFF-422B-B610-420F417B5FE3}"/>
  </hyperlinks>
  <pageMargins left="0.7" right="0.7" top="0.75" bottom="0.75" header="0.3" footer="0.3"/>
  <pageSetup orientation="portrait" horizontalDpi="300" verticalDpi="30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60667F-B07B-E546-B877-DC2EAB774CB5}">
  <dimension ref="A1:M102"/>
  <sheetViews>
    <sheetView zoomScale="70" zoomScaleNormal="70" workbookViewId="0">
      <pane xSplit="10" ySplit="2" topLeftCell="K17" activePane="bottomRight" state="frozen"/>
      <selection pane="topRight" activeCell="N1" sqref="N1"/>
      <selection pane="bottomLeft" activeCell="A4" sqref="A4"/>
      <selection pane="bottomRight" activeCell="A20" sqref="A20:I20"/>
    </sheetView>
  </sheetViews>
  <sheetFormatPr defaultColWidth="10.85546875" defaultRowHeight="15"/>
  <cols>
    <col min="1" max="7" width="10.85546875" style="48"/>
    <col min="8" max="8" width="30.42578125" style="48" customWidth="1"/>
    <col min="9" max="9" width="31.42578125" style="48" customWidth="1"/>
    <col min="10" max="10" width="10.85546875" style="48"/>
    <col min="11" max="11" width="16.42578125" style="48" customWidth="1"/>
    <col min="12" max="12" width="3" style="48" customWidth="1"/>
    <col min="13" max="13" width="16.42578125" style="48" customWidth="1"/>
    <col min="14" max="16384" width="10.85546875" style="48"/>
  </cols>
  <sheetData>
    <row r="1" spans="1:13" ht="32.25" customHeight="1">
      <c r="A1" s="334" t="s">
        <v>374</v>
      </c>
      <c r="B1" s="334"/>
      <c r="C1" s="334"/>
      <c r="D1" s="334"/>
      <c r="E1" s="334"/>
      <c r="F1" s="334"/>
      <c r="G1" s="334"/>
      <c r="H1" s="334"/>
      <c r="I1" s="334"/>
      <c r="J1" s="288" t="s">
        <v>10</v>
      </c>
      <c r="K1" s="288"/>
    </row>
    <row r="2" spans="1:13" ht="29.25" customHeight="1">
      <c r="A2" s="334"/>
      <c r="B2" s="334"/>
      <c r="C2" s="334"/>
      <c r="D2" s="334"/>
      <c r="E2" s="334"/>
      <c r="F2" s="334"/>
      <c r="G2" s="334"/>
      <c r="H2" s="334"/>
      <c r="I2" s="334"/>
      <c r="J2" s="167"/>
    </row>
    <row r="3" spans="1:13">
      <c r="A3" s="229"/>
      <c r="B3" s="230"/>
      <c r="C3" s="230"/>
      <c r="D3" s="230"/>
      <c r="E3" s="230"/>
      <c r="F3" s="230"/>
      <c r="G3" s="230"/>
      <c r="H3" s="230"/>
      <c r="I3" s="230"/>
      <c r="J3" s="230"/>
    </row>
    <row r="4" spans="1:13" ht="56.25" customHeight="1">
      <c r="A4" s="306" t="s">
        <v>379</v>
      </c>
      <c r="B4" s="306"/>
      <c r="C4" s="306"/>
      <c r="D4" s="306"/>
      <c r="E4" s="306"/>
      <c r="F4" s="306"/>
      <c r="G4" s="306"/>
      <c r="H4" s="306"/>
      <c r="I4" s="306"/>
      <c r="J4" s="231"/>
    </row>
    <row r="5" spans="1:13" ht="18.75">
      <c r="A5" s="135"/>
    </row>
    <row r="6" spans="1:13" ht="21">
      <c r="A6" s="232"/>
      <c r="B6" s="232"/>
      <c r="C6" s="232"/>
      <c r="D6" s="232"/>
      <c r="E6" s="232"/>
      <c r="F6" s="232"/>
      <c r="G6" s="232"/>
      <c r="H6" s="233" t="s">
        <v>375</v>
      </c>
      <c r="I6" s="233" t="s">
        <v>376</v>
      </c>
    </row>
    <row r="7" spans="1:13" ht="33.950000000000003" customHeight="1">
      <c r="A7" s="400" t="s">
        <v>135</v>
      </c>
      <c r="B7" s="400"/>
      <c r="C7" s="400"/>
      <c r="D7" s="400"/>
      <c r="E7" s="400"/>
      <c r="F7" s="400"/>
      <c r="G7" s="403"/>
      <c r="H7" s="234" t="str">
        <f>IF('Baseline_Practice info'!K5=1,"Currently met", "Not currently met")</f>
        <v>Not currently met</v>
      </c>
      <c r="I7" s="235" t="str">
        <f>IF('FollowUp_Practice info'!K5=1,"Currently met", "Not currently met")</f>
        <v>Not currently met</v>
      </c>
      <c r="K7" s="236" t="s">
        <v>377</v>
      </c>
      <c r="L7" s="237"/>
      <c r="M7" s="236" t="s">
        <v>378</v>
      </c>
    </row>
    <row r="8" spans="1:13" ht="33.950000000000003" customHeight="1">
      <c r="A8" s="397" t="s">
        <v>137</v>
      </c>
      <c r="B8" s="397"/>
      <c r="C8" s="397"/>
      <c r="D8" s="397"/>
      <c r="E8" s="397"/>
      <c r="F8" s="397"/>
      <c r="G8" s="402"/>
      <c r="H8" s="238" t="str">
        <f>IF('Baseline_Practice info'!K47=1, "Currently met", "Not currently met")</f>
        <v>Not currently met</v>
      </c>
      <c r="I8" s="239" t="str">
        <f>IF('FollowUp_Practice info'!K47=1, "Currently met", "Not currently met")</f>
        <v>Not currently met</v>
      </c>
      <c r="K8" s="236" t="s">
        <v>377</v>
      </c>
      <c r="L8" s="237"/>
      <c r="M8" s="236" t="s">
        <v>378</v>
      </c>
    </row>
    <row r="9" spans="1:13" ht="33.950000000000003" customHeight="1">
      <c r="A9" s="397" t="s">
        <v>139</v>
      </c>
      <c r="B9" s="397"/>
      <c r="C9" s="397"/>
      <c r="D9" s="397"/>
      <c r="E9" s="397"/>
      <c r="F9" s="397"/>
      <c r="G9" s="402"/>
      <c r="H9" s="238" t="str">
        <f>IF('Baseline_Practice info'!K33=1, "Currently met", "Not currently met")</f>
        <v>Not currently met</v>
      </c>
      <c r="I9" s="239" t="str">
        <f>IF('FollowUp_Practice info'!K33=1, "Currently met", "Not currently met")</f>
        <v>Not currently met</v>
      </c>
      <c r="K9" s="236" t="s">
        <v>377</v>
      </c>
      <c r="L9" s="237"/>
      <c r="M9" s="236" t="s">
        <v>378</v>
      </c>
    </row>
    <row r="10" spans="1:13" ht="33.950000000000003" customHeight="1">
      <c r="A10" s="397" t="s">
        <v>141</v>
      </c>
      <c r="B10" s="397"/>
      <c r="C10" s="397"/>
      <c r="D10" s="397"/>
      <c r="E10" s="397"/>
      <c r="F10" s="397"/>
      <c r="G10" s="402"/>
      <c r="H10" s="238" t="str">
        <f>IF('Baseline_Practice info'!K50=1, "Currently met", "Not currently met")</f>
        <v>Not currently met</v>
      </c>
      <c r="I10" s="239" t="str">
        <f>IF('FollowUp_Practice info'!K50=1, "Currently met", "Not currently met")</f>
        <v>Not currently met</v>
      </c>
      <c r="K10" s="236" t="s">
        <v>377</v>
      </c>
      <c r="L10" s="237"/>
      <c r="M10" s="236" t="s">
        <v>378</v>
      </c>
    </row>
    <row r="11" spans="1:13" ht="53.25" customHeight="1">
      <c r="A11" s="397" t="s">
        <v>143</v>
      </c>
      <c r="B11" s="397"/>
      <c r="C11" s="397"/>
      <c r="D11" s="397"/>
      <c r="E11" s="397"/>
      <c r="F11" s="397"/>
      <c r="G11" s="402"/>
      <c r="H11" s="238" t="str">
        <f>IF('Baseline_Practice info'!K51=1, "Currently met", "Not currently met")</f>
        <v>Not currently met</v>
      </c>
      <c r="I11" s="239" t="str">
        <f>IF('FollowUp_Practice info'!K51=1, "Currently met", "Not currently met")</f>
        <v>Not currently met</v>
      </c>
      <c r="K11" s="236" t="s">
        <v>377</v>
      </c>
      <c r="L11" s="237"/>
      <c r="M11" s="236" t="s">
        <v>378</v>
      </c>
    </row>
    <row r="12" spans="1:13" ht="33.950000000000003" customHeight="1">
      <c r="A12" s="397" t="s">
        <v>145</v>
      </c>
      <c r="B12" s="397"/>
      <c r="C12" s="397"/>
      <c r="D12" s="397"/>
      <c r="E12" s="397"/>
      <c r="F12" s="397"/>
      <c r="G12" s="402"/>
      <c r="H12" s="238" t="str" cm="1">
        <f t="array" ref="H12">_xlfn.IFS('Baseline_Practice info'!K63=" ", "Not currently met", 'Baseline_Practice info'!K63=0, "Not currently met", 'Baseline_Practice info'!K63=1, "Not currently met", 'Baseline_Practice info'!K63=2, "Not currently met", 'Baseline_Practice info'!K63=3, "Currently met",'Baseline_Practice info'!K63=4, "Currently met")</f>
        <v>Not currently met</v>
      </c>
      <c r="I12" s="239" t="str" cm="1">
        <f t="array" ref="I12">_xlfn.IFS('FollowUp_Practice info'!K63=" ", "Not currently met", 'FollowUp_Practice info'!K63=0, "Not currently met", 'FollowUp_Practice info'!K63=1, "Not currently met", 'FollowUp_Practice info'!K63=2, "Not currently met", 'FollowUp_Practice info'!K63=3, "Currently met",'FollowUp_Practice info'!K63=4, "Currently met")</f>
        <v>Not currently met</v>
      </c>
      <c r="K12" s="236" t="s">
        <v>377</v>
      </c>
      <c r="L12" s="237"/>
      <c r="M12" s="236" t="s">
        <v>378</v>
      </c>
    </row>
    <row r="13" spans="1:13" ht="54.75" customHeight="1">
      <c r="A13" s="397" t="s">
        <v>147</v>
      </c>
      <c r="B13" s="397"/>
      <c r="C13" s="397"/>
      <c r="D13" s="397"/>
      <c r="E13" s="397"/>
      <c r="F13" s="397"/>
      <c r="G13" s="402"/>
      <c r="H13" s="240" t="e">
        <f>AVERAGE('Baseline_Chart data'!AS29:CF29)</f>
        <v>#DIV/0!</v>
      </c>
      <c r="I13" s="241" t="e">
        <f>AVERAGE('FollowUp_Chart data'!AS29:CF29)</f>
        <v>#DIV/0!</v>
      </c>
      <c r="K13" s="236" t="s">
        <v>377</v>
      </c>
      <c r="L13" s="237"/>
      <c r="M13" s="236" t="s">
        <v>378</v>
      </c>
    </row>
    <row r="14" spans="1:13" ht="33.950000000000003" customHeight="1">
      <c r="A14" s="397" t="s">
        <v>149</v>
      </c>
      <c r="B14" s="397"/>
      <c r="C14" s="397"/>
      <c r="D14" s="397"/>
      <c r="E14" s="397"/>
      <c r="F14" s="397"/>
      <c r="G14" s="402"/>
      <c r="H14" s="240" t="e">
        <f>AVERAGE('Baseline_Chart data'!AS26:CF26)</f>
        <v>#DIV/0!</v>
      </c>
      <c r="I14" s="241" t="e">
        <f>AVERAGE('FollowUp_Chart data'!AS26:CF26)</f>
        <v>#DIV/0!</v>
      </c>
      <c r="K14" s="236" t="s">
        <v>377</v>
      </c>
      <c r="L14" s="237"/>
      <c r="M14" s="236" t="s">
        <v>378</v>
      </c>
    </row>
    <row r="15" spans="1:13" ht="33.950000000000003" customHeight="1">
      <c r="A15" s="397" t="s">
        <v>151</v>
      </c>
      <c r="B15" s="397"/>
      <c r="C15" s="397"/>
      <c r="D15" s="397"/>
      <c r="E15" s="397"/>
      <c r="F15" s="397"/>
      <c r="G15" s="402"/>
      <c r="H15" s="240" t="e">
        <f>AVERAGE('Baseline_Chart data'!AS32:CF32)</f>
        <v>#DIV/0!</v>
      </c>
      <c r="I15" s="241" t="e">
        <f>AVERAGE('FollowUp_Chart data'!AS32:CF32)</f>
        <v>#DIV/0!</v>
      </c>
      <c r="K15" s="236" t="s">
        <v>377</v>
      </c>
      <c r="L15" s="237"/>
      <c r="M15" s="236" t="s">
        <v>378</v>
      </c>
    </row>
    <row r="16" spans="1:13" ht="33.950000000000003" customHeight="1">
      <c r="A16" s="397" t="s">
        <v>153</v>
      </c>
      <c r="B16" s="397"/>
      <c r="C16" s="397"/>
      <c r="D16" s="397"/>
      <c r="E16" s="397"/>
      <c r="F16" s="397"/>
      <c r="G16" s="402"/>
      <c r="H16" s="240">
        <f>'Baseline_Practice info'!K80/100</f>
        <v>0</v>
      </c>
      <c r="I16" s="241">
        <f>'FollowUp_Practice info'!K80/100</f>
        <v>0</v>
      </c>
      <c r="K16" s="236" t="s">
        <v>377</v>
      </c>
      <c r="L16" s="237"/>
      <c r="M16" s="236" t="s">
        <v>378</v>
      </c>
    </row>
    <row r="17" spans="1:13" ht="33.950000000000003" customHeight="1">
      <c r="A17" s="397" t="s">
        <v>155</v>
      </c>
      <c r="B17" s="397"/>
      <c r="C17" s="397"/>
      <c r="D17" s="397"/>
      <c r="E17" s="397"/>
      <c r="F17" s="397"/>
      <c r="G17" s="402"/>
      <c r="H17" s="238" t="str">
        <f>IF('Baseline_Practice info'!K84=1, "Currently met", "Not currently met")</f>
        <v>Not currently met</v>
      </c>
      <c r="I17" s="239" t="str">
        <f>IF('FollowUp_Practice info'!K84=1, "Currently met", "Not currently met")</f>
        <v>Not currently met</v>
      </c>
      <c r="K17" s="236" t="s">
        <v>377</v>
      </c>
      <c r="L17" s="237"/>
      <c r="M17" s="236" t="s">
        <v>378</v>
      </c>
    </row>
    <row r="19" spans="1:13">
      <c r="A19" s="229"/>
      <c r="B19" s="230"/>
      <c r="C19" s="230"/>
      <c r="D19" s="230"/>
      <c r="E19" s="230"/>
      <c r="F19" s="230"/>
      <c r="G19" s="230"/>
      <c r="H19" s="230"/>
      <c r="I19" s="230"/>
      <c r="J19" s="230"/>
    </row>
    <row r="20" spans="1:13" ht="70.5" customHeight="1">
      <c r="A20" s="306" t="s">
        <v>414</v>
      </c>
      <c r="B20" s="306"/>
      <c r="C20" s="306"/>
      <c r="D20" s="306"/>
      <c r="E20" s="306"/>
      <c r="F20" s="306"/>
      <c r="G20" s="306"/>
      <c r="H20" s="306"/>
      <c r="I20" s="306"/>
      <c r="J20" s="231"/>
    </row>
    <row r="21" spans="1:13" ht="18.75">
      <c r="A21" s="135"/>
    </row>
    <row r="22" spans="1:13" ht="21">
      <c r="A22" s="232"/>
      <c r="B22" s="232"/>
      <c r="C22" s="232"/>
      <c r="D22" s="232"/>
      <c r="E22" s="232"/>
      <c r="F22" s="232"/>
      <c r="G22" s="232"/>
      <c r="H22" s="233" t="s">
        <v>375</v>
      </c>
      <c r="I22" s="233" t="s">
        <v>376</v>
      </c>
    </row>
    <row r="23" spans="1:13" ht="33.950000000000003" customHeight="1">
      <c r="A23" s="400" t="s">
        <v>159</v>
      </c>
      <c r="B23" s="400"/>
      <c r="C23" s="400"/>
      <c r="D23" s="400"/>
      <c r="E23" s="400"/>
      <c r="F23" s="400"/>
      <c r="G23" s="401"/>
      <c r="H23" s="242"/>
      <c r="I23" s="242"/>
    </row>
    <row r="24" spans="1:13" ht="33.950000000000003" customHeight="1">
      <c r="A24" s="243"/>
      <c r="B24" s="397" t="s">
        <v>160</v>
      </c>
      <c r="C24" s="397"/>
      <c r="D24" s="397"/>
      <c r="E24" s="397"/>
      <c r="F24" s="397"/>
      <c r="G24" s="398"/>
      <c r="H24" s="241" t="e">
        <f>AVERAGE('Baseline_Chart data'!AS7:CF7)</f>
        <v>#DIV/0!</v>
      </c>
      <c r="I24" s="241" t="e">
        <f>AVERAGE('FollowUp_Chart data'!AS7:CF7)</f>
        <v>#DIV/0!</v>
      </c>
      <c r="K24" s="236" t="s">
        <v>377</v>
      </c>
      <c r="L24" s="237"/>
      <c r="M24" s="236" t="s">
        <v>378</v>
      </c>
    </row>
    <row r="25" spans="1:13" ht="33.950000000000003" customHeight="1">
      <c r="A25" s="243"/>
      <c r="B25" s="397" t="s">
        <v>162</v>
      </c>
      <c r="C25" s="397"/>
      <c r="D25" s="397"/>
      <c r="E25" s="397"/>
      <c r="F25" s="397"/>
      <c r="G25" s="398"/>
      <c r="H25" s="241" t="e">
        <f>AVERAGE('Baseline_Chart data'!AS8:CF8)</f>
        <v>#DIV/0!</v>
      </c>
      <c r="I25" s="241" t="e">
        <f>AVERAGE('FollowUp_Chart data'!AS8:CF8)</f>
        <v>#DIV/0!</v>
      </c>
      <c r="K25" s="236" t="s">
        <v>377</v>
      </c>
      <c r="L25" s="237"/>
      <c r="M25" s="236" t="s">
        <v>378</v>
      </c>
    </row>
    <row r="26" spans="1:13" ht="33.950000000000003" customHeight="1">
      <c r="A26" s="243"/>
      <c r="B26" s="397" t="s">
        <v>164</v>
      </c>
      <c r="C26" s="397"/>
      <c r="D26" s="397"/>
      <c r="E26" s="397"/>
      <c r="F26" s="397"/>
      <c r="G26" s="398"/>
      <c r="H26" s="241" t="e">
        <f>AVERAGE('Baseline_Chart data'!AS9:CF9)</f>
        <v>#DIV/0!</v>
      </c>
      <c r="I26" s="241" t="e">
        <f>AVERAGE('FollowUp_Chart data'!AS9:CF9)</f>
        <v>#DIV/0!</v>
      </c>
      <c r="K26" s="236" t="s">
        <v>377</v>
      </c>
      <c r="L26" s="237"/>
      <c r="M26" s="236" t="s">
        <v>378</v>
      </c>
    </row>
    <row r="27" spans="1:13" ht="33.950000000000003" customHeight="1">
      <c r="A27" s="397" t="s">
        <v>166</v>
      </c>
      <c r="B27" s="397"/>
      <c r="C27" s="397"/>
      <c r="D27" s="397"/>
      <c r="E27" s="397"/>
      <c r="F27" s="397"/>
      <c r="G27" s="398"/>
      <c r="H27" s="242"/>
      <c r="I27" s="242"/>
      <c r="K27" s="244"/>
      <c r="L27" s="244"/>
      <c r="M27" s="244"/>
    </row>
    <row r="28" spans="1:13" ht="33.950000000000003" customHeight="1">
      <c r="A28" s="243"/>
      <c r="B28" s="397" t="s">
        <v>167</v>
      </c>
      <c r="C28" s="397"/>
      <c r="D28" s="397"/>
      <c r="E28" s="397"/>
      <c r="F28" s="397"/>
      <c r="G28" s="398"/>
      <c r="H28" s="241" t="e">
        <f>AVERAGE('Baseline_Chart data'!AS11:CF11)</f>
        <v>#DIV/0!</v>
      </c>
      <c r="I28" s="241" t="e">
        <f>AVERAGE('FollowUp_Chart data'!AS11:CF11)</f>
        <v>#DIV/0!</v>
      </c>
      <c r="K28" s="236" t="s">
        <v>377</v>
      </c>
      <c r="L28" s="237"/>
      <c r="M28" s="236" t="s">
        <v>378</v>
      </c>
    </row>
    <row r="29" spans="1:13" ht="33.950000000000003" customHeight="1">
      <c r="A29" s="243"/>
      <c r="B29" s="397" t="s">
        <v>169</v>
      </c>
      <c r="C29" s="397"/>
      <c r="D29" s="397"/>
      <c r="E29" s="397"/>
      <c r="F29" s="397"/>
      <c r="G29" s="398"/>
      <c r="H29" s="241" t="e">
        <f>AVERAGE('Baseline_Chart data'!AS12:CF12)</f>
        <v>#DIV/0!</v>
      </c>
      <c r="I29" s="241" t="e">
        <f>AVERAGE('FollowUp_Chart data'!AS12:CF12)</f>
        <v>#DIV/0!</v>
      </c>
      <c r="K29" s="236" t="s">
        <v>377</v>
      </c>
      <c r="L29" s="237"/>
      <c r="M29" s="236" t="s">
        <v>378</v>
      </c>
    </row>
    <row r="30" spans="1:13" ht="33.950000000000003" customHeight="1">
      <c r="A30" s="243"/>
      <c r="B30" s="397" t="s">
        <v>171</v>
      </c>
      <c r="C30" s="397"/>
      <c r="D30" s="397"/>
      <c r="E30" s="397"/>
      <c r="F30" s="397"/>
      <c r="G30" s="398"/>
      <c r="H30" s="241" t="e">
        <f>AVERAGE('Baseline_Chart data'!AS13:CF13)</f>
        <v>#DIV/0!</v>
      </c>
      <c r="I30" s="241" t="e">
        <f>AVERAGE('FollowUp_Chart data'!AS13:CF13)</f>
        <v>#DIV/0!</v>
      </c>
      <c r="K30" s="236" t="s">
        <v>377</v>
      </c>
      <c r="L30" s="237"/>
      <c r="M30" s="236" t="s">
        <v>378</v>
      </c>
    </row>
    <row r="31" spans="1:13" ht="33.950000000000003" customHeight="1">
      <c r="A31" s="397" t="s">
        <v>173</v>
      </c>
      <c r="B31" s="397"/>
      <c r="C31" s="397"/>
      <c r="D31" s="397"/>
      <c r="E31" s="397"/>
      <c r="F31" s="397"/>
      <c r="G31" s="398"/>
      <c r="H31" s="242"/>
      <c r="I31" s="242"/>
      <c r="K31" s="244"/>
      <c r="L31" s="244"/>
      <c r="M31" s="244"/>
    </row>
    <row r="32" spans="1:13" ht="33.950000000000003" customHeight="1">
      <c r="A32" s="245"/>
      <c r="B32" s="397" t="s">
        <v>174</v>
      </c>
      <c r="C32" s="397"/>
      <c r="D32" s="397"/>
      <c r="E32" s="397"/>
      <c r="F32" s="397"/>
      <c r="G32" s="398"/>
      <c r="H32" s="241" t="e">
        <f>AVERAGE('Baseline_Chart data'!AS15:CF15)</f>
        <v>#DIV/0!</v>
      </c>
      <c r="I32" s="241" t="e">
        <f>AVERAGE('FollowUp_Chart data'!AS15:CF15)</f>
        <v>#DIV/0!</v>
      </c>
      <c r="K32" s="236" t="s">
        <v>377</v>
      </c>
      <c r="L32" s="237"/>
      <c r="M32" s="236" t="s">
        <v>378</v>
      </c>
    </row>
    <row r="33" spans="1:13" ht="33.950000000000003" customHeight="1">
      <c r="A33" s="245"/>
      <c r="B33" s="397" t="s">
        <v>176</v>
      </c>
      <c r="C33" s="397"/>
      <c r="D33" s="397"/>
      <c r="E33" s="397"/>
      <c r="F33" s="397"/>
      <c r="G33" s="398"/>
      <c r="H33" s="241" t="e">
        <f>AVERAGE('Baseline_Chart data'!AS16:CF16)</f>
        <v>#DIV/0!</v>
      </c>
      <c r="I33" s="241" t="e">
        <f>AVERAGE('FollowUp_Chart data'!AS16:CF16)</f>
        <v>#DIV/0!</v>
      </c>
      <c r="K33" s="236" t="s">
        <v>377</v>
      </c>
      <c r="L33" s="237"/>
      <c r="M33" s="236" t="s">
        <v>378</v>
      </c>
    </row>
    <row r="34" spans="1:13" ht="33.950000000000003" customHeight="1">
      <c r="A34" s="245"/>
      <c r="B34" s="397" t="s">
        <v>178</v>
      </c>
      <c r="C34" s="397"/>
      <c r="D34" s="397"/>
      <c r="E34" s="397"/>
      <c r="F34" s="397"/>
      <c r="G34" s="398"/>
      <c r="H34" s="241" t="e">
        <f>AVERAGE('Baseline_Chart data'!AS17:CF17)</f>
        <v>#DIV/0!</v>
      </c>
      <c r="I34" s="241" t="e">
        <f>AVERAGE('FollowUp_Chart data'!AS17:CF17)</f>
        <v>#DIV/0!</v>
      </c>
      <c r="K34" s="236" t="s">
        <v>377</v>
      </c>
      <c r="L34" s="237"/>
      <c r="M34" s="236" t="s">
        <v>378</v>
      </c>
    </row>
    <row r="35" spans="1:13" ht="54" customHeight="1">
      <c r="A35" s="397" t="s">
        <v>179</v>
      </c>
      <c r="B35" s="397"/>
      <c r="C35" s="397"/>
      <c r="D35" s="397"/>
      <c r="E35" s="397"/>
      <c r="F35" s="397"/>
      <c r="G35" s="398"/>
      <c r="H35" s="239" t="str" cm="1">
        <f t="array" ref="H35">_xlfn.IFS('Baseline_Practice info'!K55=" ", "Not currently met", 'Baseline_Practice info'!K55=0, "Not currently met", 'Baseline_Practice info'!K55=1, "Not currently met", 'Baseline_Practice info'!K55=2, "Not currently met", 'Baseline_Practice info'!K55=3, "Currently met",'Baseline_Practice info'!K55=4, "Currently met")</f>
        <v>Not currently met</v>
      </c>
      <c r="I35" s="239" t="str" cm="1">
        <f t="array" ref="I35">_xlfn.IFS('FollowUp_Practice info'!K55=" ", "Not currently met", 'FollowUp_Practice info'!K55=0, "Not currently met", 'FollowUp_Practice info'!K55=1, "Not currently met", 'FollowUp_Practice info'!K55=2, "Not currently met", 'FollowUp_Practice info'!K55=3, "Currently met",'FollowUp_Practice info'!K55=4, "Currently met")</f>
        <v>Not currently met</v>
      </c>
      <c r="K35" s="236" t="s">
        <v>377</v>
      </c>
      <c r="L35" s="237"/>
      <c r="M35" s="236" t="s">
        <v>378</v>
      </c>
    </row>
    <row r="36" spans="1:13" ht="33.950000000000003" customHeight="1">
      <c r="A36" s="397" t="s">
        <v>180</v>
      </c>
      <c r="B36" s="397"/>
      <c r="C36" s="397"/>
      <c r="D36" s="397"/>
      <c r="E36" s="397"/>
      <c r="F36" s="397"/>
      <c r="G36" s="398"/>
      <c r="H36" s="239" t="str" cm="1">
        <f t="array" ref="H36">_xlfn.IFS('Baseline_Practice info'!K64=" ", "Not currently met", 'Baseline_Practice info'!K64=0, "Not currently met", 'Baseline_Practice info'!K64=1, "Not currently met", 'Baseline_Practice info'!K64=2, "Not currently met", 'Baseline_Practice info'!K64=3, "Currently met",'Baseline_Practice info'!K64=4, "Currently met")</f>
        <v>Not currently met</v>
      </c>
      <c r="I36" s="239" t="str" cm="1">
        <f t="array" ref="I36">_xlfn.IFS('FollowUp_Practice info'!K64=" ", "Not currently met", 'FollowUp_Practice info'!K64=0, "Not currently met", 'FollowUp_Practice info'!K64=1, "Not currently met", 'FollowUp_Practice info'!K64=2, "Not currently met", 'FollowUp_Practice info'!K64=3, "Currently met",'FollowUp_Practice info'!K64=4, "Currently met")</f>
        <v>Not currently met</v>
      </c>
      <c r="K36" s="236" t="s">
        <v>377</v>
      </c>
      <c r="L36" s="237"/>
      <c r="M36" s="236" t="s">
        <v>378</v>
      </c>
    </row>
    <row r="38" spans="1:13">
      <c r="A38" s="229"/>
      <c r="B38" s="230"/>
      <c r="C38" s="230"/>
      <c r="D38" s="230"/>
      <c r="E38" s="230"/>
      <c r="F38" s="230"/>
      <c r="G38" s="230"/>
      <c r="H38" s="230"/>
      <c r="I38" s="230"/>
      <c r="J38" s="230"/>
    </row>
    <row r="39" spans="1:13" ht="56.25" customHeight="1">
      <c r="A39" s="306" t="s">
        <v>380</v>
      </c>
      <c r="B39" s="306"/>
      <c r="C39" s="306"/>
      <c r="D39" s="306"/>
      <c r="E39" s="306"/>
      <c r="F39" s="306"/>
      <c r="G39" s="306"/>
      <c r="H39" s="306"/>
      <c r="I39" s="306"/>
      <c r="J39" s="231"/>
    </row>
    <row r="40" spans="1:13" ht="18.75">
      <c r="A40" s="135"/>
    </row>
    <row r="41" spans="1:13" ht="21">
      <c r="A41" s="232"/>
      <c r="B41" s="232"/>
      <c r="C41" s="232"/>
      <c r="D41" s="232"/>
      <c r="E41" s="232"/>
      <c r="F41" s="232"/>
      <c r="G41" s="232"/>
      <c r="H41" s="233" t="s">
        <v>375</v>
      </c>
      <c r="I41" s="233" t="s">
        <v>376</v>
      </c>
    </row>
    <row r="42" spans="1:13" ht="45.95" customHeight="1">
      <c r="A42" s="400" t="s">
        <v>183</v>
      </c>
      <c r="B42" s="400"/>
      <c r="C42" s="400"/>
      <c r="D42" s="400"/>
      <c r="E42" s="400"/>
      <c r="F42" s="400"/>
      <c r="G42" s="401"/>
      <c r="H42" s="242"/>
      <c r="I42" s="242"/>
    </row>
    <row r="43" spans="1:13" ht="33.950000000000003" customHeight="1">
      <c r="A43" s="243"/>
      <c r="B43" s="397" t="s">
        <v>184</v>
      </c>
      <c r="C43" s="397"/>
      <c r="D43" s="397"/>
      <c r="E43" s="397"/>
      <c r="F43" s="397"/>
      <c r="G43" s="398"/>
      <c r="H43" s="241" t="e">
        <f>AVERAGE('Baseline_Chart data'!AS19:CF19)</f>
        <v>#DIV/0!</v>
      </c>
      <c r="I43" s="241" t="e">
        <f>AVERAGE('FollowUp_Chart data'!AS19:CF19)</f>
        <v>#DIV/0!</v>
      </c>
      <c r="K43" s="236" t="s">
        <v>377</v>
      </c>
      <c r="L43" s="237"/>
      <c r="M43" s="236" t="s">
        <v>378</v>
      </c>
    </row>
    <row r="44" spans="1:13" ht="33.950000000000003" customHeight="1">
      <c r="A44" s="243"/>
      <c r="B44" s="397" t="s">
        <v>186</v>
      </c>
      <c r="C44" s="397"/>
      <c r="D44" s="397"/>
      <c r="E44" s="397"/>
      <c r="F44" s="397"/>
      <c r="G44" s="398"/>
      <c r="H44" s="241" t="e">
        <f>AVERAGE('Baseline_Chart data'!AS20:CF20)</f>
        <v>#DIV/0!</v>
      </c>
      <c r="I44" s="241" t="e">
        <f>AVERAGE('FollowUp_Chart data'!AS20:CF20)</f>
        <v>#DIV/0!</v>
      </c>
      <c r="K44" s="236" t="s">
        <v>377</v>
      </c>
      <c r="L44" s="237"/>
      <c r="M44" s="236" t="s">
        <v>378</v>
      </c>
    </row>
    <row r="46" spans="1:13">
      <c r="A46" s="229"/>
      <c r="B46" s="230"/>
      <c r="C46" s="230"/>
      <c r="D46" s="230"/>
      <c r="E46" s="230"/>
      <c r="F46" s="230"/>
      <c r="G46" s="230"/>
      <c r="H46" s="230"/>
      <c r="I46" s="230"/>
      <c r="J46" s="230"/>
    </row>
    <row r="47" spans="1:13" ht="56.25" customHeight="1">
      <c r="A47" s="306" t="s">
        <v>188</v>
      </c>
      <c r="B47" s="306"/>
      <c r="C47" s="306"/>
      <c r="D47" s="306"/>
      <c r="E47" s="306"/>
      <c r="F47" s="306"/>
      <c r="G47" s="306"/>
      <c r="H47" s="306"/>
      <c r="I47" s="306"/>
      <c r="J47" s="231"/>
    </row>
    <row r="48" spans="1:13" ht="18.75">
      <c r="A48" s="135"/>
    </row>
    <row r="49" spans="1:13" ht="21">
      <c r="A49" s="232"/>
      <c r="B49" s="232"/>
      <c r="C49" s="232"/>
      <c r="D49" s="232"/>
      <c r="E49" s="232"/>
      <c r="F49" s="232"/>
      <c r="G49" s="232"/>
      <c r="H49" s="233" t="s">
        <v>375</v>
      </c>
      <c r="I49" s="233" t="s">
        <v>376</v>
      </c>
    </row>
    <row r="50" spans="1:13" ht="45.95" customHeight="1">
      <c r="A50" s="400" t="s">
        <v>191</v>
      </c>
      <c r="B50" s="400"/>
      <c r="C50" s="400"/>
      <c r="D50" s="400"/>
      <c r="E50" s="400"/>
      <c r="F50" s="400"/>
      <c r="G50" s="401"/>
      <c r="H50" s="241" t="e">
        <f>AVERAGE('Baseline_Chart data'!AS23:CF23)</f>
        <v>#DIV/0!</v>
      </c>
      <c r="I50" s="241" t="e">
        <f>AVERAGE('FollowUp_Chart data'!AS23:CF23)</f>
        <v>#DIV/0!</v>
      </c>
      <c r="K50" s="236" t="s">
        <v>377</v>
      </c>
      <c r="L50" s="237"/>
      <c r="M50" s="236" t="s">
        <v>378</v>
      </c>
    </row>
    <row r="51" spans="1:13" ht="45.95" customHeight="1">
      <c r="A51" s="397" t="s">
        <v>193</v>
      </c>
      <c r="B51" s="397"/>
      <c r="C51" s="397"/>
      <c r="D51" s="397"/>
      <c r="E51" s="397"/>
      <c r="F51" s="397"/>
      <c r="G51" s="398"/>
      <c r="H51" s="241" t="e">
        <f>AVERAGE('Baseline_Chart data'!AS24:CF24)</f>
        <v>#DIV/0!</v>
      </c>
      <c r="I51" s="241" t="e">
        <f>AVERAGE('FollowUp_Chart data'!AS24:CF24)</f>
        <v>#DIV/0!</v>
      </c>
      <c r="K51" s="236" t="s">
        <v>377</v>
      </c>
      <c r="L51" s="237"/>
      <c r="M51" s="236" t="s">
        <v>378</v>
      </c>
    </row>
    <row r="52" spans="1:13" ht="33.950000000000003" customHeight="1">
      <c r="A52" s="397" t="s">
        <v>195</v>
      </c>
      <c r="B52" s="397"/>
      <c r="C52" s="397"/>
      <c r="D52" s="397"/>
      <c r="E52" s="397"/>
      <c r="F52" s="397"/>
      <c r="G52" s="398"/>
      <c r="H52" s="239" t="str" cm="1">
        <f t="array" ref="H52">_xlfn.IFS('Baseline_Practice info'!K65=" ", "Not currently met", 'Baseline_Practice info'!K65=0, "Not currently met", 'Baseline_Practice info'!K65=1, "Not currently met", 'Baseline_Practice info'!K65=2, "Not currently met", 'Baseline_Practice info'!K65=3, "Currently met",'Baseline_Practice info'!K65=4, "Currently met")</f>
        <v>Not currently met</v>
      </c>
      <c r="I52" s="239" t="str" cm="1">
        <f t="array" ref="I52">_xlfn.IFS('FollowUp_Practice info'!K65=" ", "Not currently met", 'FollowUp_Practice info'!K65=0, "Not currently met", 'FollowUp_Practice info'!K65=1, "Not currently met", 'FollowUp_Practice info'!K65=2, "Not currently met", 'FollowUp_Practice info'!K65=3, "Currently met",'FollowUp_Practice info'!K65=4, "Currently met")</f>
        <v>Not currently met</v>
      </c>
      <c r="K52" s="236" t="s">
        <v>377</v>
      </c>
      <c r="L52" s="237"/>
      <c r="M52" s="236" t="s">
        <v>378</v>
      </c>
    </row>
    <row r="53" spans="1:13" ht="33.950000000000003" customHeight="1">
      <c r="A53" s="397" t="s">
        <v>197</v>
      </c>
      <c r="B53" s="397"/>
      <c r="C53" s="397"/>
      <c r="D53" s="397"/>
      <c r="E53" s="397"/>
      <c r="F53" s="397"/>
      <c r="G53" s="398"/>
      <c r="H53" s="239" t="str" cm="1">
        <f t="array" ref="H53">_xlfn.IFS('Baseline_Practice info'!K59=" ", "Not currently met", 'Baseline_Practice info'!K59=0, "Not currently met", 'Baseline_Practice info'!K59=1, "Not currently met", 'Baseline_Practice info'!K59=2, "Not currently met", 'Baseline_Practice info'!K59=3, "Currently met",'Baseline_Practice info'!K59=4, "Currently met")</f>
        <v>Not currently met</v>
      </c>
      <c r="I53" s="239" t="str" cm="1">
        <f t="array" ref="I53">_xlfn.IFS('FollowUp_Practice info'!K59=" ", "Not currently met", 'FollowUp_Practice info'!K59=0, "Not currently met", 'FollowUp_Practice info'!K59=1, "Not currently met", 'FollowUp_Practice info'!K59=2, "Not currently met", 'FollowUp_Practice info'!K59=3, "Currently met",'FollowUp_Practice info'!K59=4, "Currently met")</f>
        <v>Not currently met</v>
      </c>
      <c r="K53" s="236" t="s">
        <v>377</v>
      </c>
      <c r="L53" s="237"/>
      <c r="M53" s="236" t="s">
        <v>378</v>
      </c>
    </row>
    <row r="54" spans="1:13" ht="57.75" customHeight="1">
      <c r="A54" s="245"/>
      <c r="B54" s="397" t="s">
        <v>198</v>
      </c>
      <c r="C54" s="397"/>
      <c r="D54" s="397"/>
      <c r="E54" s="397"/>
      <c r="F54" s="397"/>
      <c r="G54" s="398"/>
      <c r="H54" s="241" t="e">
        <f>AVERAGE('Baseline_Chart data'!AS25:CF25)</f>
        <v>#DIV/0!</v>
      </c>
      <c r="I54" s="241" t="e">
        <f>AVERAGE('FollowUp_Chart data'!AS25:CF25)</f>
        <v>#DIV/0!</v>
      </c>
      <c r="K54" s="236" t="s">
        <v>377</v>
      </c>
      <c r="L54" s="237"/>
      <c r="M54" s="236" t="s">
        <v>378</v>
      </c>
    </row>
    <row r="55" spans="1:13" ht="33.950000000000003" customHeight="1">
      <c r="A55" s="397" t="s">
        <v>199</v>
      </c>
      <c r="B55" s="397"/>
      <c r="C55" s="397"/>
      <c r="D55" s="397"/>
      <c r="E55" s="397"/>
      <c r="F55" s="397"/>
      <c r="G55" s="398"/>
      <c r="H55" s="239" t="str" cm="1">
        <f t="array" ref="H55">_xlfn.IFS('Baseline_Practice info'!K60=" ", "Not currently met", 'Baseline_Practice info'!K60=0, "Not currently met", 'Baseline_Practice info'!K60=1, "Not currently met", 'Baseline_Practice info'!K60=2, "Not currently met", 'Baseline_Practice info'!K60=3, "Currently met",'Baseline_Practice info'!K60=4, "Currently met")</f>
        <v>Not currently met</v>
      </c>
      <c r="I55" s="239" t="str" cm="1">
        <f t="array" ref="I55">_xlfn.IFS('FollowUp_Practice info'!K60=" ", "Not currently met", 'FollowUp_Practice info'!K60=0, "Not currently met", 'FollowUp_Practice info'!K60=1, "Not currently met", 'FollowUp_Practice info'!K60=2, "Not currently met", 'FollowUp_Practice info'!K60=3, "Currently met",'FollowUp_Practice info'!K60=4, "Currently met")</f>
        <v>Not currently met</v>
      </c>
      <c r="K55" s="236" t="s">
        <v>377</v>
      </c>
      <c r="L55" s="237"/>
      <c r="M55" s="236" t="s">
        <v>378</v>
      </c>
    </row>
    <row r="57" spans="1:13">
      <c r="A57" s="229"/>
      <c r="B57" s="230"/>
      <c r="C57" s="230"/>
      <c r="D57" s="230"/>
      <c r="E57" s="230"/>
      <c r="F57" s="230"/>
      <c r="G57" s="230"/>
      <c r="H57" s="230"/>
      <c r="I57" s="230"/>
      <c r="J57" s="230"/>
    </row>
    <row r="58" spans="1:13" ht="56.25" customHeight="1">
      <c r="A58" s="306" t="s">
        <v>381</v>
      </c>
      <c r="B58" s="306"/>
      <c r="C58" s="306"/>
      <c r="D58" s="306"/>
      <c r="E58" s="306"/>
      <c r="F58" s="306"/>
      <c r="G58" s="306"/>
      <c r="H58" s="306"/>
      <c r="I58" s="306"/>
      <c r="J58" s="231"/>
    </row>
    <row r="59" spans="1:13" ht="18.75">
      <c r="A59" s="135"/>
    </row>
    <row r="60" spans="1:13" ht="21">
      <c r="A60" s="232"/>
      <c r="B60" s="232"/>
      <c r="C60" s="232"/>
      <c r="D60" s="232"/>
      <c r="E60" s="232"/>
      <c r="F60" s="232"/>
      <c r="G60" s="232"/>
      <c r="H60" s="233" t="s">
        <v>375</v>
      </c>
      <c r="I60" s="233" t="s">
        <v>376</v>
      </c>
    </row>
    <row r="61" spans="1:13" ht="50.25" customHeight="1">
      <c r="A61" s="397" t="s">
        <v>202</v>
      </c>
      <c r="B61" s="397"/>
      <c r="C61" s="397"/>
      <c r="D61" s="397"/>
      <c r="E61" s="397"/>
      <c r="F61" s="397"/>
      <c r="G61" s="398"/>
      <c r="H61" s="239" t="str">
        <f>IF('Baseline_Practice info'!K43=1, "Currently met", "Not currently met")</f>
        <v>Not currently met</v>
      </c>
      <c r="I61" s="239" t="str">
        <f>IF('FollowUp_Practice info'!K43=1, "Currently met", "Not currently met")</f>
        <v>Not currently met</v>
      </c>
      <c r="K61" s="236" t="s">
        <v>377</v>
      </c>
      <c r="L61" s="237"/>
      <c r="M61" s="236" t="s">
        <v>378</v>
      </c>
    </row>
    <row r="62" spans="1:13" ht="54" customHeight="1">
      <c r="A62" s="397" t="s">
        <v>203</v>
      </c>
      <c r="B62" s="397"/>
      <c r="C62" s="397"/>
      <c r="D62" s="397"/>
      <c r="E62" s="397"/>
      <c r="F62" s="397"/>
      <c r="G62" s="398"/>
      <c r="H62" s="239" t="str">
        <f>IF('Baseline_Practice info'!K41=1, "Currently met", "Not currently met")</f>
        <v>Not currently met</v>
      </c>
      <c r="I62" s="239" t="str">
        <f>IF('FollowUp_Practice info'!K41=1, "Currently met", "Not currently met")</f>
        <v>Not currently met</v>
      </c>
      <c r="K62" s="236" t="s">
        <v>377</v>
      </c>
      <c r="L62" s="237"/>
      <c r="M62" s="236" t="s">
        <v>378</v>
      </c>
    </row>
    <row r="63" spans="1:13" ht="54" customHeight="1">
      <c r="A63" s="397" t="s">
        <v>398</v>
      </c>
      <c r="B63" s="397"/>
      <c r="C63" s="397"/>
      <c r="D63" s="397"/>
      <c r="E63" s="397"/>
      <c r="F63" s="397"/>
      <c r="G63" s="398"/>
      <c r="H63" s="239" t="str">
        <f>IF('Baseline_Practice info'!K86=1, "Currently met", "Not currently met")</f>
        <v>Not currently met</v>
      </c>
      <c r="I63" s="239" t="str">
        <f>IF('FollowUp_Practice info'!K86=1, "Currently met", "Not currently met")</f>
        <v>Not currently met</v>
      </c>
      <c r="K63" s="236"/>
      <c r="L63" s="237"/>
      <c r="M63" s="236"/>
    </row>
    <row r="65" spans="1:13">
      <c r="A65" s="229"/>
      <c r="B65" s="230"/>
      <c r="C65" s="230"/>
      <c r="D65" s="230"/>
      <c r="E65" s="230"/>
      <c r="F65" s="230"/>
      <c r="G65" s="230"/>
      <c r="H65" s="230"/>
      <c r="I65" s="230"/>
      <c r="J65" s="230"/>
    </row>
    <row r="66" spans="1:13" ht="56.25" customHeight="1">
      <c r="A66" s="306" t="s">
        <v>204</v>
      </c>
      <c r="B66" s="306"/>
      <c r="C66" s="306"/>
      <c r="D66" s="306"/>
      <c r="E66" s="306"/>
      <c r="F66" s="306"/>
      <c r="G66" s="306"/>
      <c r="H66" s="306"/>
      <c r="I66" s="306"/>
      <c r="J66" s="231"/>
    </row>
    <row r="67" spans="1:13" ht="18.75">
      <c r="A67" s="135"/>
    </row>
    <row r="68" spans="1:13" ht="21">
      <c r="A68" s="232"/>
      <c r="B68" s="232"/>
      <c r="C68" s="232"/>
      <c r="D68" s="232"/>
      <c r="E68" s="232"/>
      <c r="F68" s="232"/>
      <c r="G68" s="232"/>
      <c r="H68" s="233" t="s">
        <v>375</v>
      </c>
      <c r="I68" s="233" t="s">
        <v>376</v>
      </c>
    </row>
    <row r="69" spans="1:13" ht="45.95" customHeight="1">
      <c r="A69" s="397" t="s">
        <v>207</v>
      </c>
      <c r="B69" s="397"/>
      <c r="C69" s="397"/>
      <c r="D69" s="397"/>
      <c r="E69" s="397"/>
      <c r="F69" s="397"/>
      <c r="G69" s="398"/>
      <c r="H69" s="241" t="e">
        <f>AVERAGE('Baseline_Chart data'!AS30:CF30)</f>
        <v>#DIV/0!</v>
      </c>
      <c r="I69" s="241" t="e">
        <f>AVERAGE('FollowUp_Chart data'!AS30:CF30)</f>
        <v>#DIV/0!</v>
      </c>
      <c r="K69" s="200" t="s">
        <v>377</v>
      </c>
      <c r="L69" s="237"/>
      <c r="M69" s="200" t="s">
        <v>378</v>
      </c>
    </row>
    <row r="70" spans="1:13" ht="45.95" customHeight="1">
      <c r="A70" s="397" t="s">
        <v>210</v>
      </c>
      <c r="B70" s="397"/>
      <c r="C70" s="397"/>
      <c r="D70" s="397"/>
      <c r="E70" s="397"/>
      <c r="F70" s="397"/>
      <c r="G70" s="398"/>
      <c r="H70" s="239" t="str">
        <f>IF('Baseline_Practice info'!K39=1, "Currently met", "Not currently met")</f>
        <v>Not currently met</v>
      </c>
      <c r="I70" s="239" t="str">
        <f>IF('FollowUp_Practice info'!K39=1, "Currently met", "Not currently met")</f>
        <v>Not currently met</v>
      </c>
      <c r="K70" s="200" t="s">
        <v>377</v>
      </c>
      <c r="L70" s="237"/>
      <c r="M70" s="200" t="s">
        <v>378</v>
      </c>
    </row>
    <row r="71" spans="1:13" ht="60" customHeight="1">
      <c r="A71" s="397" t="s">
        <v>212</v>
      </c>
      <c r="B71" s="397"/>
      <c r="C71" s="397"/>
      <c r="D71" s="397"/>
      <c r="E71" s="397"/>
      <c r="F71" s="397"/>
      <c r="G71" s="398"/>
      <c r="H71" s="241" t="e">
        <f>AVERAGE('Baseline_Chart data'!AS45:CF45)</f>
        <v>#DIV/0!</v>
      </c>
      <c r="I71" s="241" t="e">
        <f>AVERAGE('FollowUp_Chart data'!AS45:CF45)</f>
        <v>#DIV/0!</v>
      </c>
      <c r="K71" s="200" t="s">
        <v>377</v>
      </c>
      <c r="L71" s="237"/>
      <c r="M71" s="200" t="s">
        <v>378</v>
      </c>
    </row>
    <row r="72" spans="1:13" ht="45.95" customHeight="1">
      <c r="A72" s="397" t="s">
        <v>213</v>
      </c>
      <c r="B72" s="397"/>
      <c r="C72" s="397"/>
      <c r="D72" s="397"/>
      <c r="E72" s="397"/>
      <c r="F72" s="397"/>
      <c r="G72" s="398"/>
      <c r="H72" s="239" t="str" cm="1">
        <f t="array" ref="H72">_xlfn.IFS('Baseline_Practice info'!K58=" ", "Not currently met", 'Baseline_Practice info'!K58=0, "Not currently met", 'Baseline_Practice info'!K58=1, "Not currently met", 'Baseline_Practice info'!K58=2, "Not currently met", 'Baseline_Practice info'!K58=3, "Currently met",'Baseline_Practice info'!K58=4, "Currently met")</f>
        <v>Not currently met</v>
      </c>
      <c r="I72" s="239" t="str" cm="1">
        <f t="array" ref="I72">_xlfn.IFS('FollowUp_Practice info'!K58=" ", "Not currently met", 'FollowUp_Practice info'!K58=0, "Not currently met", 'FollowUp_Practice info'!K58=1, "Not currently met", 'FollowUp_Practice info'!K58=2, "Not currently met", 'FollowUp_Practice info'!K58=3, "Currently met",'FollowUp_Practice info'!K58=4, "Currently met")</f>
        <v>Not currently met</v>
      </c>
      <c r="K72" s="200" t="s">
        <v>377</v>
      </c>
      <c r="L72" s="237"/>
      <c r="M72" s="200" t="s">
        <v>378</v>
      </c>
    </row>
    <row r="74" spans="1:13">
      <c r="A74" s="229"/>
      <c r="B74" s="230"/>
      <c r="C74" s="230"/>
      <c r="D74" s="230"/>
      <c r="E74" s="230"/>
      <c r="F74" s="230"/>
      <c r="G74" s="230"/>
      <c r="H74" s="230"/>
      <c r="I74" s="230"/>
      <c r="J74" s="230"/>
    </row>
    <row r="75" spans="1:13" ht="56.25" customHeight="1">
      <c r="A75" s="399" t="s">
        <v>214</v>
      </c>
      <c r="B75" s="399"/>
      <c r="C75" s="399"/>
      <c r="D75" s="399"/>
      <c r="E75" s="399"/>
      <c r="F75" s="399"/>
      <c r="G75" s="399"/>
      <c r="H75" s="399"/>
      <c r="I75" s="399"/>
      <c r="J75" s="231"/>
    </row>
    <row r="76" spans="1:13" ht="18.75">
      <c r="A76" s="135"/>
    </row>
    <row r="77" spans="1:13" ht="21">
      <c r="A77" s="232"/>
      <c r="B77" s="232"/>
      <c r="C77" s="232"/>
      <c r="D77" s="232"/>
      <c r="E77" s="232"/>
      <c r="F77" s="232"/>
      <c r="G77" s="232"/>
      <c r="H77" s="233" t="s">
        <v>375</v>
      </c>
      <c r="I77" s="233" t="s">
        <v>376</v>
      </c>
    </row>
    <row r="78" spans="1:13" ht="57" customHeight="1">
      <c r="A78" s="397" t="s">
        <v>217</v>
      </c>
      <c r="B78" s="397"/>
      <c r="C78" s="397"/>
      <c r="D78" s="397"/>
      <c r="E78" s="397"/>
      <c r="F78" s="397"/>
      <c r="G78" s="398"/>
      <c r="H78" s="241" t="e">
        <f>AVERAGE('Baseline_Chart data'!AS31:CF31)</f>
        <v>#DIV/0!</v>
      </c>
      <c r="I78" s="241" t="e">
        <f>AVERAGE('FollowUp_Chart data'!AS31:CF31)</f>
        <v>#DIV/0!</v>
      </c>
      <c r="K78" s="200" t="s">
        <v>377</v>
      </c>
      <c r="L78" s="237"/>
      <c r="M78" s="200" t="s">
        <v>378</v>
      </c>
    </row>
    <row r="79" spans="1:13" ht="73.5" customHeight="1">
      <c r="A79" s="397" t="s">
        <v>220</v>
      </c>
      <c r="B79" s="397"/>
      <c r="C79" s="397"/>
      <c r="D79" s="397"/>
      <c r="E79" s="397"/>
      <c r="F79" s="397"/>
      <c r="G79" s="398"/>
      <c r="H79" s="239" t="str">
        <f>IF('Baseline_Practice info'!K35=1, "Currently met", "Not currently met")</f>
        <v>Not currently met</v>
      </c>
      <c r="I79" s="239" t="str">
        <f>IF('FollowUp_Practice info'!K35=1, "Currently met", "Not currently met")</f>
        <v>Not currently met</v>
      </c>
      <c r="K79" s="200" t="s">
        <v>377</v>
      </c>
      <c r="L79" s="237"/>
      <c r="M79" s="200" t="s">
        <v>378</v>
      </c>
    </row>
    <row r="80" spans="1:13" ht="33.950000000000003" customHeight="1">
      <c r="A80" s="397" t="s">
        <v>222</v>
      </c>
      <c r="B80" s="397"/>
      <c r="C80" s="397"/>
      <c r="D80" s="397"/>
      <c r="E80" s="397"/>
      <c r="F80" s="397"/>
      <c r="G80" s="398"/>
      <c r="H80" s="239" t="str">
        <f>IF('Baseline_Practice info'!K37=1, "Currently met", "Not currently met")</f>
        <v>Not currently met</v>
      </c>
      <c r="I80" s="239" t="str">
        <f>IF('FollowUp_Practice info'!K37=1, "Currently met", "Not currently met")</f>
        <v>Not currently met</v>
      </c>
      <c r="K80" s="200" t="s">
        <v>377</v>
      </c>
      <c r="L80" s="237"/>
      <c r="M80" s="200" t="s">
        <v>378</v>
      </c>
    </row>
    <row r="81" spans="1:13" ht="33.950000000000003" customHeight="1">
      <c r="A81" s="397" t="s">
        <v>224</v>
      </c>
      <c r="B81" s="397"/>
      <c r="C81" s="397"/>
      <c r="D81" s="397"/>
      <c r="E81" s="397"/>
      <c r="F81" s="397"/>
      <c r="G81" s="398"/>
      <c r="H81" s="239" t="str" cm="1">
        <f t="array" ref="H81">_xlfn.IFS('Baseline_Practice info'!K66=" ", "Not currently met", 'Baseline_Practice info'!K66=0, "Not currently met", 'Baseline_Practice info'!K66=1, "Not currently met", 'Baseline_Practice info'!K66=2, "Not currently met", 'Baseline_Practice info'!K66=3, "Currently met",'Baseline_Practice info'!K66=4, "Currently met")</f>
        <v>Not currently met</v>
      </c>
      <c r="I81" s="239" t="str" cm="1">
        <f t="array" ref="I81">_xlfn.IFS('FollowUp_Practice info'!K66=" ", "Not currently met", 'FollowUp_Practice info'!K66=0, "Not currently met", 'FollowUp_Practice info'!K66=1, "Not currently met", 'FollowUp_Practice info'!K66=2, "Not currently met", 'FollowUp_Practice info'!K66=3, "Currently met",'FollowUp_Practice info'!K66=4, "Currently met")</f>
        <v>Not currently met</v>
      </c>
      <c r="K81" s="200" t="s">
        <v>377</v>
      </c>
      <c r="L81" s="237"/>
      <c r="M81" s="200" t="s">
        <v>378</v>
      </c>
    </row>
    <row r="83" spans="1:13">
      <c r="A83" s="229"/>
      <c r="B83" s="230"/>
      <c r="C83" s="230"/>
      <c r="D83" s="230"/>
      <c r="E83" s="230"/>
      <c r="F83" s="230"/>
      <c r="G83" s="230"/>
      <c r="H83" s="230"/>
      <c r="I83" s="230"/>
      <c r="J83" s="230"/>
    </row>
    <row r="84" spans="1:13" ht="56.25" customHeight="1">
      <c r="A84" s="306" t="s">
        <v>382</v>
      </c>
      <c r="B84" s="306"/>
      <c r="C84" s="306"/>
      <c r="D84" s="306"/>
      <c r="E84" s="306"/>
      <c r="F84" s="306"/>
      <c r="G84" s="306"/>
      <c r="H84" s="306"/>
      <c r="I84" s="306"/>
      <c r="J84" s="231"/>
    </row>
    <row r="85" spans="1:13" ht="18.75">
      <c r="A85" s="135"/>
    </row>
    <row r="86" spans="1:13" ht="21">
      <c r="A86" s="232"/>
      <c r="B86" s="232"/>
      <c r="C86" s="232"/>
      <c r="D86" s="232"/>
      <c r="E86" s="232"/>
      <c r="F86" s="232"/>
      <c r="G86" s="232"/>
      <c r="H86" s="233" t="s">
        <v>375</v>
      </c>
      <c r="I86" s="233" t="s">
        <v>376</v>
      </c>
    </row>
    <row r="87" spans="1:13" ht="33.950000000000003" customHeight="1">
      <c r="A87" s="397" t="s">
        <v>228</v>
      </c>
      <c r="B87" s="397"/>
      <c r="C87" s="397"/>
      <c r="D87" s="397"/>
      <c r="E87" s="397"/>
      <c r="F87" s="397"/>
      <c r="G87" s="398"/>
      <c r="H87" s="239" t="str">
        <f>IF('Baseline_Practice info'!K45=1, "Currently met", "Not currently met")</f>
        <v>Not currently met</v>
      </c>
      <c r="I87" s="239" t="str">
        <f>IF('FollowUp_Practice info'!K45=1, "Currently met", "Not currently met")</f>
        <v>Not currently met</v>
      </c>
      <c r="K87" s="200" t="s">
        <v>377</v>
      </c>
      <c r="L87" s="237"/>
      <c r="M87" s="200" t="s">
        <v>378</v>
      </c>
    </row>
    <row r="88" spans="1:13" ht="33.950000000000003" customHeight="1">
      <c r="A88" s="397" t="s">
        <v>230</v>
      </c>
      <c r="B88" s="397"/>
      <c r="C88" s="397"/>
      <c r="D88" s="397"/>
      <c r="E88" s="397"/>
      <c r="F88" s="397"/>
      <c r="G88" s="398"/>
      <c r="H88" s="241" t="e">
        <f>AVERAGE('Baseline_Chart data'!AS35:CF35)</f>
        <v>#DIV/0!</v>
      </c>
      <c r="I88" s="241" t="e">
        <f>AVERAGE('FollowUp_Chart data'!AS35:CF35)</f>
        <v>#DIV/0!</v>
      </c>
      <c r="K88" s="200" t="s">
        <v>377</v>
      </c>
      <c r="L88" s="237"/>
      <c r="M88" s="200" t="s">
        <v>378</v>
      </c>
    </row>
    <row r="89" spans="1:13" ht="45.95" customHeight="1">
      <c r="A89" s="397" t="s">
        <v>233</v>
      </c>
      <c r="B89" s="397"/>
      <c r="C89" s="397"/>
      <c r="D89" s="397"/>
      <c r="E89" s="397"/>
      <c r="F89" s="397"/>
      <c r="G89" s="398"/>
      <c r="H89" s="241" t="e">
        <f>AVERAGE('Baseline_Chart data'!AS36:CF36)</f>
        <v>#DIV/0!</v>
      </c>
      <c r="I89" s="241" t="e">
        <f>AVERAGE('FollowUp_Chart data'!AS36:CF36)</f>
        <v>#DIV/0!</v>
      </c>
      <c r="K89" s="200" t="s">
        <v>377</v>
      </c>
      <c r="L89" s="237"/>
      <c r="M89" s="200" t="s">
        <v>378</v>
      </c>
    </row>
    <row r="90" spans="1:13" ht="47.25" customHeight="1">
      <c r="A90" s="397" t="s">
        <v>236</v>
      </c>
      <c r="B90" s="397"/>
      <c r="C90" s="397"/>
      <c r="D90" s="397"/>
      <c r="E90" s="397"/>
      <c r="F90" s="397"/>
      <c r="G90" s="398"/>
      <c r="H90" s="239" t="str" cm="1">
        <f t="array" ref="H90">_xlfn.IFS('Baseline_Practice info'!K57=" ", "Not currently met", 'Baseline_Practice info'!K57=0, "Not currently met", 'Baseline_Practice info'!K57=1, "Not currently met", 'Baseline_Practice info'!K57=2, "Not currently met", 'Baseline_Practice info'!K57=3, "Currently met",'Baseline_Practice info'!K57=4, "Currently met")</f>
        <v>Not currently met</v>
      </c>
      <c r="I90" s="239" t="str" cm="1">
        <f t="array" ref="I90">_xlfn.IFS('FollowUp_Practice info'!K57=" ", "Not currently met", 'FollowUp_Practice info'!K57=0, "Not currently met", 'FollowUp_Practice info'!K57=1, "Not currently met", 'FollowUp_Practice info'!K57=2, "Not currently met", 'FollowUp_Practice info'!K57=3, "Currently met",'FollowUp_Practice info'!K57=4, "Currently met")</f>
        <v>Not currently met</v>
      </c>
      <c r="K90" s="200" t="s">
        <v>377</v>
      </c>
      <c r="L90" s="237"/>
      <c r="M90" s="200" t="s">
        <v>378</v>
      </c>
    </row>
    <row r="92" spans="1:13">
      <c r="A92" s="229"/>
      <c r="B92" s="230"/>
      <c r="C92" s="230"/>
      <c r="D92" s="230"/>
      <c r="E92" s="230"/>
      <c r="F92" s="230"/>
      <c r="G92" s="230"/>
      <c r="H92" s="230"/>
      <c r="I92" s="230"/>
      <c r="J92" s="230"/>
    </row>
    <row r="93" spans="1:13" ht="56.25" customHeight="1">
      <c r="A93" s="306" t="s">
        <v>383</v>
      </c>
      <c r="B93" s="306"/>
      <c r="C93" s="306"/>
      <c r="D93" s="306"/>
      <c r="E93" s="306"/>
      <c r="F93" s="306"/>
      <c r="G93" s="306"/>
      <c r="H93" s="306"/>
      <c r="I93" s="306"/>
      <c r="J93" s="231"/>
    </row>
    <row r="94" spans="1:13" ht="18.75">
      <c r="A94" s="135"/>
    </row>
    <row r="95" spans="1:13" ht="21">
      <c r="A95" s="232"/>
      <c r="B95" s="232"/>
      <c r="C95" s="232"/>
      <c r="D95" s="232"/>
      <c r="E95" s="232"/>
      <c r="F95" s="232"/>
      <c r="G95" s="232"/>
      <c r="H95" s="233" t="s">
        <v>375</v>
      </c>
      <c r="I95" s="233" t="s">
        <v>376</v>
      </c>
    </row>
    <row r="96" spans="1:13" ht="45.95" customHeight="1">
      <c r="A96" s="397" t="s">
        <v>240</v>
      </c>
      <c r="B96" s="397"/>
      <c r="C96" s="397"/>
      <c r="D96" s="397"/>
      <c r="E96" s="397"/>
      <c r="F96" s="397"/>
      <c r="G96" s="398"/>
      <c r="H96" s="241" t="e">
        <f>AVERAGE('Baseline_Chart data'!AS40:CF40)</f>
        <v>#DIV/0!</v>
      </c>
      <c r="I96" s="241" t="e">
        <f>AVERAGE('FollowUp_Chart data'!AS40:CF40)</f>
        <v>#DIV/0!</v>
      </c>
      <c r="K96" s="200" t="s">
        <v>377</v>
      </c>
      <c r="L96" s="237"/>
      <c r="M96" s="200" t="s">
        <v>378</v>
      </c>
    </row>
    <row r="97" spans="1:13" ht="71.25" customHeight="1">
      <c r="A97" s="397" t="s">
        <v>243</v>
      </c>
      <c r="B97" s="397"/>
      <c r="C97" s="397"/>
      <c r="D97" s="397"/>
      <c r="E97" s="397"/>
      <c r="F97" s="397"/>
      <c r="G97" s="398"/>
      <c r="H97" s="239" t="str" cm="1">
        <f t="array" ref="H97">_xlfn.IFS('Baseline_Practice info'!K61=" ", "Not currently met", 'Baseline_Practice info'!K61=0, "Not currently met", 'Baseline_Practice info'!K61=1, "Not currently met", 'Baseline_Practice info'!K61=2, "Not currently met", 'Baseline_Practice info'!K61=3, "Currently met",'Baseline_Practice info'!K61=4, "Currently met")</f>
        <v>Not currently met</v>
      </c>
      <c r="I97" s="239" t="str" cm="1">
        <f t="array" ref="I97">_xlfn.IFS('FollowUp_Practice info'!K61=" ", "Not currently met", 'Baseline_Practice info'!K61=0, "Not currently met", 'Baseline_Practice info'!K61=1, "Not currently met", 'Baseline_Practice info'!K61=2, "Not currently met", 'Baseline_Practice info'!K61=3, "Currently met",'Baseline_Practice info'!K61=4, "Currently met")</f>
        <v>Not currently met</v>
      </c>
      <c r="K97" s="200" t="s">
        <v>377</v>
      </c>
      <c r="L97" s="237"/>
      <c r="M97" s="200" t="s">
        <v>378</v>
      </c>
    </row>
    <row r="98" spans="1:13" ht="66" customHeight="1">
      <c r="A98" s="397" t="s">
        <v>245</v>
      </c>
      <c r="B98" s="397"/>
      <c r="C98" s="397"/>
      <c r="D98" s="397"/>
      <c r="E98" s="397"/>
      <c r="F98" s="397"/>
      <c r="G98" s="398"/>
      <c r="H98" s="241" t="e">
        <f>AVERAGE('Baseline_Chart data'!AS42:CF42)</f>
        <v>#DIV/0!</v>
      </c>
      <c r="I98" s="241" t="e">
        <f>AVERAGE('FollowUp_Chart data'!AS42:CF42)</f>
        <v>#DIV/0!</v>
      </c>
      <c r="K98" s="200" t="s">
        <v>377</v>
      </c>
      <c r="L98" s="237"/>
      <c r="M98" s="200" t="s">
        <v>378</v>
      </c>
    </row>
    <row r="99" spans="1:13" ht="81" customHeight="1">
      <c r="A99" s="397" t="s">
        <v>248</v>
      </c>
      <c r="B99" s="397"/>
      <c r="C99" s="397"/>
      <c r="D99" s="397"/>
      <c r="E99" s="397"/>
      <c r="F99" s="397"/>
      <c r="G99" s="398"/>
      <c r="H99" s="239" t="str" cm="1">
        <f t="array" ref="H99">_xlfn.IFS('Baseline_Practice info'!K62=" ", "Not currently met", 'Baseline_Practice info'!K62=0, "Not currently met", 'Baseline_Practice info'!K62=1, "Not currently met", 'Baseline_Practice info'!K62=2, "Not currently met", 'Baseline_Practice info'!K62=3, "Currently met",'Baseline_Practice info'!K62=4, "Currently met")</f>
        <v>Not currently met</v>
      </c>
      <c r="I99" s="239" t="str" cm="1">
        <f t="array" ref="I99">_xlfn.IFS('FollowUp_Practice info'!K62=" ", "Not currently met", 'Baseline_Practice info'!K62=0, "Not currently met", 'Baseline_Practice info'!K62=1, "Not currently met", 'Baseline_Practice info'!K62=2, "Not currently met", 'Baseline_Practice info'!K62=3, "Currently met",'Baseline_Practice info'!K62=4, "Currently met")</f>
        <v>Not currently met</v>
      </c>
      <c r="K99" s="200" t="s">
        <v>377</v>
      </c>
      <c r="L99" s="237"/>
      <c r="M99" s="200" t="s">
        <v>378</v>
      </c>
    </row>
    <row r="100" spans="1:13" ht="72.75" customHeight="1">
      <c r="A100" s="397" t="s">
        <v>250</v>
      </c>
      <c r="B100" s="397"/>
      <c r="C100" s="397"/>
      <c r="D100" s="397"/>
      <c r="E100" s="397"/>
      <c r="F100" s="397"/>
      <c r="G100" s="398"/>
      <c r="H100" s="241" t="e">
        <f>AVERAGE('Baseline_Chart data'!AS43:CF43)</f>
        <v>#DIV/0!</v>
      </c>
      <c r="I100" s="241" t="e">
        <f>AVERAGE('FollowUp_Chart data'!AS43:CF43)</f>
        <v>#DIV/0!</v>
      </c>
      <c r="K100" s="200" t="s">
        <v>377</v>
      </c>
      <c r="L100" s="237"/>
      <c r="M100" s="200" t="s">
        <v>378</v>
      </c>
    </row>
    <row r="102" spans="1:13" s="246" customFormat="1">
      <c r="A102" s="229"/>
      <c r="B102" s="230"/>
      <c r="C102" s="230"/>
      <c r="D102" s="230"/>
      <c r="E102" s="230"/>
      <c r="F102" s="230"/>
      <c r="G102" s="230"/>
      <c r="H102" s="230"/>
      <c r="I102" s="230"/>
      <c r="J102" s="230"/>
    </row>
  </sheetData>
  <sheetProtection algorithmName="SHA-512" hashValue="BZgkgkVG7tqHF/JMjq1M8pzKWkc2Px/P0tLbXdUGKY+mXshRLm6wROlzOdlEhqxbrxbr3c/8qyn38Jqy6ENvRQ==" saltValue="e3SerpKivazpNhpsaLO+vA==" spinCount="100000" sheet="1" objects="1" scenarios="1"/>
  <mergeCells count="65">
    <mergeCell ref="A17:G17"/>
    <mergeCell ref="A1:I2"/>
    <mergeCell ref="A4:I4"/>
    <mergeCell ref="A7:G7"/>
    <mergeCell ref="A11:G11"/>
    <mergeCell ref="A12:G12"/>
    <mergeCell ref="A14:G14"/>
    <mergeCell ref="A15:G15"/>
    <mergeCell ref="A16:G16"/>
    <mergeCell ref="A13:G13"/>
    <mergeCell ref="A8:G8"/>
    <mergeCell ref="A9:G9"/>
    <mergeCell ref="A10:G10"/>
    <mergeCell ref="B24:G24"/>
    <mergeCell ref="B25:G25"/>
    <mergeCell ref="B26:G26"/>
    <mergeCell ref="A20:I20"/>
    <mergeCell ref="A23:G23"/>
    <mergeCell ref="B30:G30"/>
    <mergeCell ref="A31:G31"/>
    <mergeCell ref="B32:G32"/>
    <mergeCell ref="A27:G27"/>
    <mergeCell ref="B28:G28"/>
    <mergeCell ref="B29:G29"/>
    <mergeCell ref="A36:G36"/>
    <mergeCell ref="A39:I39"/>
    <mergeCell ref="A42:G42"/>
    <mergeCell ref="B33:G33"/>
    <mergeCell ref="B34:G34"/>
    <mergeCell ref="A35:G35"/>
    <mergeCell ref="A50:G50"/>
    <mergeCell ref="A51:G51"/>
    <mergeCell ref="A52:G52"/>
    <mergeCell ref="B43:G43"/>
    <mergeCell ref="B44:G44"/>
    <mergeCell ref="A47:I47"/>
    <mergeCell ref="A58:I58"/>
    <mergeCell ref="A61:G61"/>
    <mergeCell ref="A62:G62"/>
    <mergeCell ref="A53:G53"/>
    <mergeCell ref="B54:G54"/>
    <mergeCell ref="A55:G55"/>
    <mergeCell ref="A80:G80"/>
    <mergeCell ref="A71:G71"/>
    <mergeCell ref="A72:G72"/>
    <mergeCell ref="A75:I75"/>
    <mergeCell ref="A66:I66"/>
    <mergeCell ref="A69:G69"/>
    <mergeCell ref="A70:G70"/>
    <mergeCell ref="A63:G63"/>
    <mergeCell ref="J1:K1"/>
    <mergeCell ref="A98:G98"/>
    <mergeCell ref="A99:G99"/>
    <mergeCell ref="A100:G100"/>
    <mergeCell ref="A93:I93"/>
    <mergeCell ref="A96:G96"/>
    <mergeCell ref="A97:G97"/>
    <mergeCell ref="A88:G88"/>
    <mergeCell ref="A89:G89"/>
    <mergeCell ref="A90:G90"/>
    <mergeCell ref="A81:G81"/>
    <mergeCell ref="A84:I84"/>
    <mergeCell ref="A87:G87"/>
    <mergeCell ref="A78:G78"/>
    <mergeCell ref="A79:G79"/>
  </mergeCells>
  <conditionalFormatting sqref="H7:H19 H23:H38 H50:H52 H42:H46 H56:H57 H69:H70 H73:H76 H78:H83 H96:H100 H87:H92 H21 H40 H48 H59 H67 H85 H94 H61:H65">
    <cfRule type="beginsWith" dxfId="155" priority="168" operator="beginsWith" text="Currently met">
      <formula>LEFT(H7,LEN("Currently met"))="Currently met"</formula>
    </cfRule>
    <cfRule type="beginsWith" dxfId="154" priority="169" operator="beginsWith" text="Not currently met">
      <formula>LEFT(H7,LEN("Not currently met"))="Not currently met"</formula>
    </cfRule>
  </conditionalFormatting>
  <conditionalFormatting sqref="H14:H15">
    <cfRule type="cellIs" dxfId="153" priority="172" operator="greaterThanOrEqual">
      <formula>0.75</formula>
    </cfRule>
    <cfRule type="cellIs" dxfId="152" priority="173" operator="lessThan">
      <formula>0.75</formula>
    </cfRule>
  </conditionalFormatting>
  <conditionalFormatting sqref="H50">
    <cfRule type="cellIs" dxfId="151" priority="174" operator="greaterThanOrEqual">
      <formula>0.7</formula>
    </cfRule>
    <cfRule type="cellIs" dxfId="150" priority="175" operator="lessThan">
      <formula>0.7</formula>
    </cfRule>
  </conditionalFormatting>
  <conditionalFormatting sqref="H24:H26 H28:H30 H32:H34 H43:H44 H69">
    <cfRule type="cellIs" dxfId="149" priority="170" operator="greaterThanOrEqual">
      <formula>0.8</formula>
    </cfRule>
    <cfRule type="cellIs" dxfId="148" priority="171" operator="lessThan">
      <formula>0.8</formula>
    </cfRule>
  </conditionalFormatting>
  <conditionalFormatting sqref="H16 H13 H51 H78 H88:H89 H96 H98 H100">
    <cfRule type="cellIs" dxfId="147" priority="176" operator="greaterThanOrEqual">
      <formula>0.5</formula>
    </cfRule>
    <cfRule type="cellIs" dxfId="146" priority="177" operator="lessThan">
      <formula>0.5</formula>
    </cfRule>
  </conditionalFormatting>
  <conditionalFormatting sqref="H16">
    <cfRule type="cellIs" dxfId="145" priority="167" operator="greaterThan">
      <formula>1</formula>
    </cfRule>
  </conditionalFormatting>
  <conditionalFormatting sqref="H53:H55">
    <cfRule type="beginsWith" dxfId="144" priority="163" operator="beginsWith" text="Currently met">
      <formula>LEFT(H53,LEN("Currently met"))="Currently met"</formula>
    </cfRule>
    <cfRule type="beginsWith" dxfId="143" priority="164" operator="beginsWith" text="Not currently met">
      <formula>LEFT(H53,LEN("Not currently met"))="Not currently met"</formula>
    </cfRule>
  </conditionalFormatting>
  <conditionalFormatting sqref="H54">
    <cfRule type="cellIs" dxfId="142" priority="165" operator="greaterThanOrEqual">
      <formula>0.8</formula>
    </cfRule>
    <cfRule type="cellIs" dxfId="141" priority="166" operator="lessThan">
      <formula>0.8</formula>
    </cfRule>
  </conditionalFormatting>
  <conditionalFormatting sqref="H71">
    <cfRule type="beginsWith" dxfId="140" priority="159" operator="beginsWith" text="Currently met">
      <formula>LEFT(H71,LEN("Currently met"))="Currently met"</formula>
    </cfRule>
    <cfRule type="beginsWith" dxfId="139" priority="160" operator="beginsWith" text="Not currently met">
      <formula>LEFT(H71,LEN("Not currently met"))="Not currently met"</formula>
    </cfRule>
  </conditionalFormatting>
  <conditionalFormatting sqref="H71">
    <cfRule type="cellIs" dxfId="138" priority="161" operator="greaterThanOrEqual">
      <formula>0.75</formula>
    </cfRule>
    <cfRule type="cellIs" dxfId="137" priority="162" operator="lessThan">
      <formula>0.75</formula>
    </cfRule>
  </conditionalFormatting>
  <conditionalFormatting sqref="H72">
    <cfRule type="beginsWith" dxfId="136" priority="157" operator="beginsWith" text="Currently met">
      <formula>LEFT(H72,LEN("Currently met"))="Currently met"</formula>
    </cfRule>
    <cfRule type="beginsWith" dxfId="135" priority="158" operator="beginsWith" text="Not currently met">
      <formula>LEFT(H72,LEN("Not currently met"))="Not currently met"</formula>
    </cfRule>
  </conditionalFormatting>
  <conditionalFormatting sqref="I7:I17">
    <cfRule type="beginsWith" dxfId="134" priority="151" operator="beginsWith" text="Currently met">
      <formula>LEFT(I7,LEN("Currently met"))="Currently met"</formula>
    </cfRule>
    <cfRule type="beginsWith" dxfId="133" priority="152" operator="beginsWith" text="Not currently met">
      <formula>LEFT(I7,LEN("Not currently met"))="Not currently met"</formula>
    </cfRule>
  </conditionalFormatting>
  <conditionalFormatting sqref="I14:I15">
    <cfRule type="cellIs" dxfId="132" priority="153" operator="greaterThanOrEqual">
      <formula>0.75</formula>
    </cfRule>
  </conditionalFormatting>
  <conditionalFormatting sqref="I16 I13">
    <cfRule type="cellIs" dxfId="131" priority="155" operator="greaterThanOrEqual">
      <formula>0.5</formula>
    </cfRule>
  </conditionalFormatting>
  <conditionalFormatting sqref="I16">
    <cfRule type="cellIs" dxfId="130" priority="150" operator="greaterThan">
      <formula>1</formula>
    </cfRule>
  </conditionalFormatting>
  <conditionalFormatting sqref="I23">
    <cfRule type="beginsWith" dxfId="129" priority="148" operator="beginsWith" text="Currently met">
      <formula>LEFT(I23,LEN("Currently met"))="Currently met"</formula>
    </cfRule>
    <cfRule type="beginsWith" dxfId="128" priority="149" operator="beginsWith" text="Not currently met">
      <formula>LEFT(I23,LEN("Not currently met"))="Not currently met"</formula>
    </cfRule>
  </conditionalFormatting>
  <conditionalFormatting sqref="I27">
    <cfRule type="beginsWith" dxfId="127" priority="146" operator="beginsWith" text="Currently met">
      <formula>LEFT(I27,LEN("Currently met"))="Currently met"</formula>
    </cfRule>
    <cfRule type="beginsWith" dxfId="126" priority="147" operator="beginsWith" text="Not currently met">
      <formula>LEFT(I27,LEN("Not currently met"))="Not currently met"</formula>
    </cfRule>
  </conditionalFormatting>
  <conditionalFormatting sqref="I31">
    <cfRule type="beginsWith" dxfId="125" priority="144" operator="beginsWith" text="Currently met">
      <formula>LEFT(I31,LEN("Currently met"))="Currently met"</formula>
    </cfRule>
    <cfRule type="beginsWith" dxfId="124" priority="145" operator="beginsWith" text="Not currently met">
      <formula>LEFT(I31,LEN("Not currently met"))="Not currently met"</formula>
    </cfRule>
  </conditionalFormatting>
  <conditionalFormatting sqref="I24:I26">
    <cfRule type="beginsWith" dxfId="123" priority="141" operator="beginsWith" text="Currently met">
      <formula>LEFT(I24,LEN("Currently met"))="Currently met"</formula>
    </cfRule>
    <cfRule type="beginsWith" dxfId="122" priority="142" operator="beginsWith" text="Not currently met">
      <formula>LEFT(I24,LEN("Not currently met"))="Not currently met"</formula>
    </cfRule>
  </conditionalFormatting>
  <conditionalFormatting sqref="I24:I26">
    <cfRule type="cellIs" dxfId="121" priority="78" operator="greaterThanOrEqual">
      <formula>0.8</formula>
    </cfRule>
  </conditionalFormatting>
  <conditionalFormatting sqref="I28:I30">
    <cfRule type="beginsWith" dxfId="120" priority="137" operator="beginsWith" text="Currently met">
      <formula>LEFT(I28,LEN("Currently met"))="Currently met"</formula>
    </cfRule>
    <cfRule type="beginsWith" dxfId="119" priority="138" operator="beginsWith" text="Not currently met">
      <formula>LEFT(I28,LEN("Not currently met"))="Not currently met"</formula>
    </cfRule>
  </conditionalFormatting>
  <conditionalFormatting sqref="I28:I30">
    <cfRule type="cellIs" dxfId="118" priority="75" operator="greaterThanOrEqual">
      <formula>0.8</formula>
    </cfRule>
  </conditionalFormatting>
  <conditionalFormatting sqref="I32:I36">
    <cfRule type="beginsWith" dxfId="117" priority="133" operator="beginsWith" text="Currently met">
      <formula>LEFT(I32,LEN("Currently met"))="Currently met"</formula>
    </cfRule>
    <cfRule type="beginsWith" dxfId="116" priority="134" operator="beginsWith" text="Not currently met">
      <formula>LEFT(I32,LEN("Not currently met"))="Not currently met"</formula>
    </cfRule>
  </conditionalFormatting>
  <conditionalFormatting sqref="I32:I34">
    <cfRule type="cellIs" dxfId="115" priority="72" operator="greaterThanOrEqual">
      <formula>0.8</formula>
    </cfRule>
  </conditionalFormatting>
  <conditionalFormatting sqref="I42:I44">
    <cfRule type="beginsWith" dxfId="114" priority="129" operator="beginsWith" text="Currently met">
      <formula>LEFT(I42,LEN("Currently met"))="Currently met"</formula>
    </cfRule>
    <cfRule type="beginsWith" dxfId="113" priority="130" operator="beginsWith" text="Not currently met">
      <formula>LEFT(I42,LEN("Not currently met"))="Not currently met"</formula>
    </cfRule>
  </conditionalFormatting>
  <conditionalFormatting sqref="I43:I44">
    <cfRule type="cellIs" dxfId="112" priority="70" operator="greaterThanOrEqual">
      <formula>0.8</formula>
    </cfRule>
  </conditionalFormatting>
  <conditionalFormatting sqref="I50:I52">
    <cfRule type="beginsWith" dxfId="111" priority="122" operator="beginsWith" text="Currently met">
      <formula>LEFT(I50,LEN("Currently met"))="Currently met"</formula>
    </cfRule>
    <cfRule type="beginsWith" dxfId="110" priority="123" operator="beginsWith" text="Not currently met">
      <formula>LEFT(I50,LEN("Not currently met"))="Not currently met"</formula>
    </cfRule>
  </conditionalFormatting>
  <conditionalFormatting sqref="I50">
    <cfRule type="cellIs" dxfId="109" priority="124" operator="greaterThanOrEqual">
      <formula>0.7</formula>
    </cfRule>
  </conditionalFormatting>
  <conditionalFormatting sqref="I51">
    <cfRule type="cellIs" dxfId="108" priority="126" operator="greaterThanOrEqual">
      <formula>0.5</formula>
    </cfRule>
  </conditionalFormatting>
  <conditionalFormatting sqref="I53:I55">
    <cfRule type="beginsWith" dxfId="107" priority="119" operator="beginsWith" text="Currently met">
      <formula>LEFT(I53,LEN("Currently met"))="Currently met"</formula>
    </cfRule>
    <cfRule type="beginsWith" dxfId="106" priority="120" operator="beginsWith" text="Not currently met">
      <formula>LEFT(I53,LEN("Not currently met"))="Not currently met"</formula>
    </cfRule>
  </conditionalFormatting>
  <conditionalFormatting sqref="I54">
    <cfRule type="cellIs" dxfId="105" priority="58" operator="greaterThanOrEqual">
      <formula>0.8</formula>
    </cfRule>
  </conditionalFormatting>
  <conditionalFormatting sqref="I61:I63">
    <cfRule type="beginsWith" dxfId="104" priority="116" operator="beginsWith" text="Currently met">
      <formula>LEFT(I61,LEN("Currently met"))="Currently met"</formula>
    </cfRule>
    <cfRule type="beginsWith" dxfId="103" priority="117" operator="beginsWith" text="Not currently met">
      <formula>LEFT(I61,LEN("Not currently met"))="Not currently met"</formula>
    </cfRule>
  </conditionalFormatting>
  <conditionalFormatting sqref="I69:I70">
    <cfRule type="beginsWith" dxfId="102" priority="112" operator="beginsWith" text="Currently met">
      <formula>LEFT(I69,LEN("Currently met"))="Currently met"</formula>
    </cfRule>
    <cfRule type="beginsWith" dxfId="101" priority="113" operator="beginsWith" text="Not currently met">
      <formula>LEFT(I69,LEN("Not currently met"))="Not currently met"</formula>
    </cfRule>
  </conditionalFormatting>
  <conditionalFormatting sqref="I69">
    <cfRule type="cellIs" dxfId="100" priority="114" operator="greaterThanOrEqual">
      <formula>0.8</formula>
    </cfRule>
  </conditionalFormatting>
  <conditionalFormatting sqref="I71">
    <cfRule type="beginsWith" dxfId="99" priority="109" operator="beginsWith" text="Currently met">
      <formula>LEFT(I71,LEN("Currently met"))="Currently met"</formula>
    </cfRule>
    <cfRule type="beginsWith" dxfId="98" priority="110" operator="beginsWith" text="Not currently met">
      <formula>LEFT(I71,LEN("Not currently met"))="Not currently met"</formula>
    </cfRule>
  </conditionalFormatting>
  <conditionalFormatting sqref="I71">
    <cfRule type="cellIs" dxfId="97" priority="54" operator="greaterThanOrEqual">
      <formula>0.75</formula>
    </cfRule>
  </conditionalFormatting>
  <conditionalFormatting sqref="I72">
    <cfRule type="beginsWith" dxfId="96" priority="106" operator="beginsWith" text="Currently met">
      <formula>LEFT(I72,LEN("Currently met"))="Currently met"</formula>
    </cfRule>
    <cfRule type="beginsWith" dxfId="95" priority="107" operator="beginsWith" text="Not currently met">
      <formula>LEFT(I72,LEN("Not currently met"))="Not currently met"</formula>
    </cfRule>
  </conditionalFormatting>
  <conditionalFormatting sqref="I78:I81">
    <cfRule type="beginsWith" dxfId="94" priority="103" operator="beginsWith" text="Currently met">
      <formula>LEFT(I78,LEN("Currently met"))="Currently met"</formula>
    </cfRule>
    <cfRule type="beginsWith" dxfId="93" priority="104" operator="beginsWith" text="Not currently met">
      <formula>LEFT(I78,LEN("Not currently met"))="Not currently met"</formula>
    </cfRule>
  </conditionalFormatting>
  <conditionalFormatting sqref="I78">
    <cfRule type="cellIs" dxfId="92" priority="52" operator="greaterThanOrEqual">
      <formula>0.5</formula>
    </cfRule>
  </conditionalFormatting>
  <conditionalFormatting sqref="I87:I90">
    <cfRule type="beginsWith" dxfId="91" priority="99" operator="beginsWith" text="Currently met">
      <formula>LEFT(I87,LEN("Currently met"))="Currently met"</formula>
    </cfRule>
    <cfRule type="beginsWith" dxfId="90" priority="100" operator="beginsWith" text="Not currently met">
      <formula>LEFT(I87,LEN("Not currently met"))="Not currently met"</formula>
    </cfRule>
  </conditionalFormatting>
  <conditionalFormatting sqref="I88:I89">
    <cfRule type="cellIs" dxfId="89" priority="49" operator="greaterThanOrEqual">
      <formula>0.5</formula>
    </cfRule>
  </conditionalFormatting>
  <conditionalFormatting sqref="I96:I100">
    <cfRule type="beginsWith" dxfId="88" priority="95" operator="beginsWith" text="Currently met">
      <formula>LEFT(I96,LEN("Currently met"))="Currently met"</formula>
    </cfRule>
    <cfRule type="beginsWith" dxfId="87" priority="96" operator="beginsWith" text="Not currently met">
      <formula>LEFT(I96,LEN("Not currently met"))="Not currently met"</formula>
    </cfRule>
  </conditionalFormatting>
  <conditionalFormatting sqref="I96 I98 I100">
    <cfRule type="cellIs" dxfId="86" priority="42" operator="greaterThanOrEqual">
      <formula>0.5</formula>
    </cfRule>
  </conditionalFormatting>
  <conditionalFormatting sqref="H102">
    <cfRule type="beginsWith" dxfId="85" priority="90" operator="beginsWith" text="Currently met">
      <formula>LEFT(H102,LEN("Currently met"))="Currently met"</formula>
    </cfRule>
    <cfRule type="beginsWith" dxfId="84" priority="91" operator="beginsWith" text="Not currently met">
      <formula>LEFT(H102,LEN("Not currently met"))="Not currently met"</formula>
    </cfRule>
  </conditionalFormatting>
  <conditionalFormatting sqref="I13">
    <cfRule type="cellIs" dxfId="83" priority="84" operator="between">
      <formula>$H$13+0.01</formula>
      <formula>0.49</formula>
    </cfRule>
  </conditionalFormatting>
  <conditionalFormatting sqref="I14">
    <cfRule type="cellIs" dxfId="82" priority="83" operator="between">
      <formula>$H$14+0.01</formula>
      <formula>0.74</formula>
    </cfRule>
  </conditionalFormatting>
  <conditionalFormatting sqref="I15">
    <cfRule type="cellIs" dxfId="81" priority="82" operator="between">
      <formula>$H$15+0.01</formula>
      <formula>0.74</formula>
    </cfRule>
  </conditionalFormatting>
  <conditionalFormatting sqref="I16">
    <cfRule type="cellIs" dxfId="80" priority="81" operator="between">
      <formula>$H$16+0.01</formula>
      <formula>0.5</formula>
    </cfRule>
  </conditionalFormatting>
  <conditionalFormatting sqref="I24">
    <cfRule type="cellIs" dxfId="79" priority="140" operator="between">
      <formula>$H$24+0.01</formula>
      <formula>0.79</formula>
    </cfRule>
  </conditionalFormatting>
  <conditionalFormatting sqref="I25">
    <cfRule type="cellIs" dxfId="78" priority="80" operator="between">
      <formula>$H$25+0.01</formula>
      <formula>0.79</formula>
    </cfRule>
  </conditionalFormatting>
  <conditionalFormatting sqref="I26">
    <cfRule type="cellIs" dxfId="77" priority="79" operator="between">
      <formula>$H$26+0.01</formula>
      <formula>0.79</formula>
    </cfRule>
  </conditionalFormatting>
  <conditionalFormatting sqref="I28">
    <cfRule type="cellIs" dxfId="76" priority="136" operator="between">
      <formula>$H$28+0.01</formula>
      <formula>0.79</formula>
    </cfRule>
  </conditionalFormatting>
  <conditionalFormatting sqref="I29">
    <cfRule type="cellIs" dxfId="75" priority="77" operator="between">
      <formula>$H$29+0.01</formula>
      <formula>0.79</formula>
    </cfRule>
  </conditionalFormatting>
  <conditionalFormatting sqref="I30">
    <cfRule type="cellIs" dxfId="74" priority="76" operator="between">
      <formula>$H$30+0.01</formula>
      <formula>0.79</formula>
    </cfRule>
  </conditionalFormatting>
  <conditionalFormatting sqref="I32">
    <cfRule type="cellIs" dxfId="73" priority="132" operator="between">
      <formula>$H$32+0.01</formula>
      <formula>0.79</formula>
    </cfRule>
  </conditionalFormatting>
  <conditionalFormatting sqref="I33">
    <cfRule type="cellIs" dxfId="72" priority="74" operator="between">
      <formula>$H$33+0.01</formula>
      <formula>0.79</formula>
    </cfRule>
  </conditionalFormatting>
  <conditionalFormatting sqref="I34">
    <cfRule type="cellIs" dxfId="71" priority="73" operator="between">
      <formula>$H$34+0.01</formula>
      <formula>0.79</formula>
    </cfRule>
  </conditionalFormatting>
  <conditionalFormatting sqref="I43">
    <cfRule type="cellIs" dxfId="70" priority="128" operator="between">
      <formula>$H$43+0.01</formula>
      <formula>0.79</formula>
    </cfRule>
  </conditionalFormatting>
  <conditionalFormatting sqref="I44">
    <cfRule type="cellIs" dxfId="69" priority="71" operator="between">
      <formula>$H$44+0.01</formula>
      <formula>0.79</formula>
    </cfRule>
  </conditionalFormatting>
  <conditionalFormatting sqref="I50">
    <cfRule type="cellIs" dxfId="68" priority="69" operator="between">
      <formula>$H$50+0.01</formula>
      <formula>0.69</formula>
    </cfRule>
  </conditionalFormatting>
  <conditionalFormatting sqref="I51">
    <cfRule type="cellIs" dxfId="67" priority="68" operator="between">
      <formula>$H$51+0.01</formula>
      <formula>0.49</formula>
    </cfRule>
  </conditionalFormatting>
  <conditionalFormatting sqref="I13">
    <cfRule type="cellIs" dxfId="66" priority="67" operator="equal">
      <formula>0</formula>
    </cfRule>
  </conditionalFormatting>
  <conditionalFormatting sqref="I14">
    <cfRule type="cellIs" dxfId="65" priority="66" operator="equal">
      <formula>0</formula>
    </cfRule>
  </conditionalFormatting>
  <conditionalFormatting sqref="I15">
    <cfRule type="cellIs" dxfId="64" priority="65" operator="equal">
      <formula>0</formula>
    </cfRule>
  </conditionalFormatting>
  <conditionalFormatting sqref="I16">
    <cfRule type="cellIs" dxfId="63" priority="64" operator="equal">
      <formula>0</formula>
    </cfRule>
  </conditionalFormatting>
  <conditionalFormatting sqref="I24:I26">
    <cfRule type="cellIs" dxfId="62" priority="63" operator="equal">
      <formula>0</formula>
    </cfRule>
  </conditionalFormatting>
  <conditionalFormatting sqref="I28:I30">
    <cfRule type="cellIs" dxfId="61" priority="62" operator="equal">
      <formula>0</formula>
    </cfRule>
  </conditionalFormatting>
  <conditionalFormatting sqref="I32:I34">
    <cfRule type="cellIs" dxfId="60" priority="61" operator="equal">
      <formula>0</formula>
    </cfRule>
  </conditionalFormatting>
  <conditionalFormatting sqref="I43:I44">
    <cfRule type="cellIs" dxfId="59" priority="60" operator="equal">
      <formula>0</formula>
    </cfRule>
  </conditionalFormatting>
  <conditionalFormatting sqref="I50:I51">
    <cfRule type="cellIs" dxfId="58" priority="59" operator="equal">
      <formula>0</formula>
    </cfRule>
  </conditionalFormatting>
  <conditionalFormatting sqref="I54">
    <cfRule type="cellIs" dxfId="57" priority="118" operator="between">
      <formula>$H$54+0.01</formula>
      <formula>0.79</formula>
    </cfRule>
  </conditionalFormatting>
  <conditionalFormatting sqref="I54">
    <cfRule type="cellIs" dxfId="56" priority="57" operator="equal">
      <formula>0</formula>
    </cfRule>
  </conditionalFormatting>
  <conditionalFormatting sqref="I69">
    <cfRule type="cellIs" dxfId="55" priority="56" operator="between">
      <formula>$H$69+0.01</formula>
      <formula>0.79</formula>
    </cfRule>
  </conditionalFormatting>
  <conditionalFormatting sqref="I69">
    <cfRule type="cellIs" dxfId="54" priority="55" operator="equal">
      <formula>0</formula>
    </cfRule>
  </conditionalFormatting>
  <conditionalFormatting sqref="I71">
    <cfRule type="cellIs" dxfId="53" priority="108" operator="between">
      <formula>$H$71+0.01</formula>
      <formula>0.74</formula>
    </cfRule>
  </conditionalFormatting>
  <conditionalFormatting sqref="I71">
    <cfRule type="cellIs" dxfId="52" priority="53" operator="equal">
      <formula>0</formula>
    </cfRule>
  </conditionalFormatting>
  <conditionalFormatting sqref="I78">
    <cfRule type="cellIs" dxfId="51" priority="102" operator="between">
      <formula>$H$78+0.01</formula>
      <formula>0.49</formula>
    </cfRule>
  </conditionalFormatting>
  <conditionalFormatting sqref="I78">
    <cfRule type="cellIs" dxfId="50" priority="51" operator="equal">
      <formula>0</formula>
    </cfRule>
  </conditionalFormatting>
  <conditionalFormatting sqref="I88">
    <cfRule type="cellIs" dxfId="49" priority="98" operator="between">
      <formula>$H$88+0.01</formula>
      <formula>0.49</formula>
    </cfRule>
  </conditionalFormatting>
  <conditionalFormatting sqref="I89">
    <cfRule type="cellIs" dxfId="48" priority="50" operator="between">
      <formula>$H$89+0.01</formula>
      <formula>0.49</formula>
    </cfRule>
  </conditionalFormatting>
  <conditionalFormatting sqref="I89">
    <cfRule type="cellIs" dxfId="47" priority="48" operator="equal">
      <formula>0</formula>
    </cfRule>
  </conditionalFormatting>
  <conditionalFormatting sqref="I88">
    <cfRule type="cellIs" dxfId="46" priority="47" operator="equal">
      <formula>0</formula>
    </cfRule>
  </conditionalFormatting>
  <conditionalFormatting sqref="I96">
    <cfRule type="cellIs" dxfId="45" priority="94" operator="between">
      <formula>$H$96+0.01</formula>
      <formula>0.49</formula>
    </cfRule>
  </conditionalFormatting>
  <conditionalFormatting sqref="I96">
    <cfRule type="cellIs" dxfId="44" priority="45" operator="equal">
      <formula>0</formula>
    </cfRule>
  </conditionalFormatting>
  <conditionalFormatting sqref="I98">
    <cfRule type="cellIs" dxfId="43" priority="46" operator="between">
      <formula>$H$98+0.01</formula>
      <formula>0.49</formula>
    </cfRule>
  </conditionalFormatting>
  <conditionalFormatting sqref="I98">
    <cfRule type="cellIs" dxfId="42" priority="43" operator="equal">
      <formula>0</formula>
    </cfRule>
  </conditionalFormatting>
  <conditionalFormatting sqref="I100">
    <cfRule type="cellIs" dxfId="41" priority="44" operator="between">
      <formula>$H$100+0.01</formula>
      <formula>0.49</formula>
    </cfRule>
  </conditionalFormatting>
  <conditionalFormatting sqref="I100">
    <cfRule type="cellIs" dxfId="40" priority="41" operator="equal">
      <formula>0</formula>
    </cfRule>
  </conditionalFormatting>
  <conditionalFormatting sqref="I24">
    <cfRule type="cellIs" dxfId="39" priority="40" operator="lessThan">
      <formula>$H$24</formula>
    </cfRule>
  </conditionalFormatting>
  <conditionalFormatting sqref="I13">
    <cfRule type="cellIs" dxfId="38" priority="39" operator="lessThan">
      <formula>$H$13</formula>
    </cfRule>
  </conditionalFormatting>
  <conditionalFormatting sqref="I14">
    <cfRule type="cellIs" dxfId="37" priority="38" operator="lessThan">
      <formula>$H$14</formula>
    </cfRule>
  </conditionalFormatting>
  <conditionalFormatting sqref="I15">
    <cfRule type="cellIs" dxfId="36" priority="37" operator="lessThan">
      <formula>$H$15</formula>
    </cfRule>
  </conditionalFormatting>
  <conditionalFormatting sqref="I16">
    <cfRule type="cellIs" dxfId="35" priority="36" operator="lessThan">
      <formula>$H$16</formula>
    </cfRule>
  </conditionalFormatting>
  <conditionalFormatting sqref="I25">
    <cfRule type="cellIs" dxfId="34" priority="35" operator="lessThan">
      <formula>$H$25</formula>
    </cfRule>
  </conditionalFormatting>
  <conditionalFormatting sqref="I26">
    <cfRule type="cellIs" dxfId="33" priority="34" operator="lessThan">
      <formula>$H$26</formula>
    </cfRule>
  </conditionalFormatting>
  <conditionalFormatting sqref="I28">
    <cfRule type="cellIs" dxfId="32" priority="33" operator="lessThan">
      <formula>$H$28</formula>
    </cfRule>
  </conditionalFormatting>
  <conditionalFormatting sqref="I29">
    <cfRule type="cellIs" dxfId="31" priority="32" operator="lessThan">
      <formula>$H$29</formula>
    </cfRule>
  </conditionalFormatting>
  <conditionalFormatting sqref="I30">
    <cfRule type="cellIs" dxfId="30" priority="31" operator="lessThan">
      <formula>$H$30</formula>
    </cfRule>
  </conditionalFormatting>
  <conditionalFormatting sqref="I32">
    <cfRule type="cellIs" dxfId="29" priority="30" operator="lessThan">
      <formula>$H$32</formula>
    </cfRule>
  </conditionalFormatting>
  <conditionalFormatting sqref="I33">
    <cfRule type="cellIs" dxfId="28" priority="29" operator="lessThan">
      <formula>$H$33</formula>
    </cfRule>
  </conditionalFormatting>
  <conditionalFormatting sqref="I34">
    <cfRule type="cellIs" dxfId="27" priority="28" operator="lessThan">
      <formula>$H$34</formula>
    </cfRule>
  </conditionalFormatting>
  <conditionalFormatting sqref="I43">
    <cfRule type="cellIs" dxfId="26" priority="27" operator="lessThan">
      <formula>$H$43</formula>
    </cfRule>
  </conditionalFormatting>
  <conditionalFormatting sqref="I44">
    <cfRule type="cellIs" dxfId="25" priority="26" operator="lessThan">
      <formula>$H$44</formula>
    </cfRule>
  </conditionalFormatting>
  <conditionalFormatting sqref="I50">
    <cfRule type="cellIs" dxfId="24" priority="25" operator="lessThan">
      <formula>$H$50</formula>
    </cfRule>
  </conditionalFormatting>
  <conditionalFormatting sqref="I51">
    <cfRule type="cellIs" dxfId="23" priority="24" operator="lessThan">
      <formula>$H$51</formula>
    </cfRule>
  </conditionalFormatting>
  <conditionalFormatting sqref="I54">
    <cfRule type="cellIs" dxfId="22" priority="23" operator="lessThan">
      <formula>$H$54</formula>
    </cfRule>
  </conditionalFormatting>
  <conditionalFormatting sqref="I69">
    <cfRule type="cellIs" dxfId="21" priority="22" operator="lessThan">
      <formula>$H$69</formula>
    </cfRule>
  </conditionalFormatting>
  <conditionalFormatting sqref="I71">
    <cfRule type="cellIs" dxfId="20" priority="21" operator="lessThan">
      <formula>$H$71</formula>
    </cfRule>
  </conditionalFormatting>
  <conditionalFormatting sqref="I78">
    <cfRule type="cellIs" dxfId="19" priority="20" operator="lessThan">
      <formula>$H$78</formula>
    </cfRule>
  </conditionalFormatting>
  <conditionalFormatting sqref="I88">
    <cfRule type="cellIs" dxfId="18" priority="19" operator="lessThan">
      <formula>$H$88</formula>
    </cfRule>
  </conditionalFormatting>
  <conditionalFormatting sqref="I89">
    <cfRule type="cellIs" dxfId="17" priority="18" operator="lessThan">
      <formula>$H$89</formula>
    </cfRule>
  </conditionalFormatting>
  <conditionalFormatting sqref="I96">
    <cfRule type="cellIs" dxfId="16" priority="17" operator="lessThan">
      <formula>$H$96</formula>
    </cfRule>
  </conditionalFormatting>
  <conditionalFormatting sqref="I98">
    <cfRule type="cellIs" dxfId="15" priority="16" operator="lessThan">
      <formula>$H$98</formula>
    </cfRule>
  </conditionalFormatting>
  <conditionalFormatting sqref="I100">
    <cfRule type="cellIs" dxfId="14" priority="15" operator="lessThan">
      <formula>$H$100</formula>
    </cfRule>
  </conditionalFormatting>
  <conditionalFormatting sqref="H20">
    <cfRule type="beginsWith" dxfId="13" priority="13" operator="beginsWith" text="Currently met">
      <formula>LEFT(H20,LEN("Currently met"))="Currently met"</formula>
    </cfRule>
    <cfRule type="beginsWith" dxfId="12" priority="14" operator="beginsWith" text="Not currently met">
      <formula>LEFT(H20,LEN("Not currently met"))="Not currently met"</formula>
    </cfRule>
  </conditionalFormatting>
  <conditionalFormatting sqref="H39">
    <cfRule type="beginsWith" dxfId="11" priority="11" operator="beginsWith" text="Currently met">
      <formula>LEFT(H39,LEN("Currently met"))="Currently met"</formula>
    </cfRule>
    <cfRule type="beginsWith" dxfId="10" priority="12" operator="beginsWith" text="Not currently met">
      <formula>LEFT(H39,LEN("Not currently met"))="Not currently met"</formula>
    </cfRule>
  </conditionalFormatting>
  <conditionalFormatting sqref="H47">
    <cfRule type="beginsWith" dxfId="9" priority="9" operator="beginsWith" text="Currently met">
      <formula>LEFT(H47,LEN("Currently met"))="Currently met"</formula>
    </cfRule>
    <cfRule type="beginsWith" dxfId="8" priority="10" operator="beginsWith" text="Not currently met">
      <formula>LEFT(H47,LEN("Not currently met"))="Not currently met"</formula>
    </cfRule>
  </conditionalFormatting>
  <conditionalFormatting sqref="H58">
    <cfRule type="beginsWith" dxfId="7" priority="7" operator="beginsWith" text="Currently met">
      <formula>LEFT(H58,LEN("Currently met"))="Currently met"</formula>
    </cfRule>
    <cfRule type="beginsWith" dxfId="6" priority="8" operator="beginsWith" text="Not currently met">
      <formula>LEFT(H58,LEN("Not currently met"))="Not currently met"</formula>
    </cfRule>
  </conditionalFormatting>
  <conditionalFormatting sqref="H66">
    <cfRule type="beginsWith" dxfId="5" priority="5" operator="beginsWith" text="Currently met">
      <formula>LEFT(H66,LEN("Currently met"))="Currently met"</formula>
    </cfRule>
    <cfRule type="beginsWith" dxfId="4" priority="6" operator="beginsWith" text="Not currently met">
      <formula>LEFT(H66,LEN("Not currently met"))="Not currently met"</formula>
    </cfRule>
  </conditionalFormatting>
  <conditionalFormatting sqref="H84">
    <cfRule type="beginsWith" dxfId="3" priority="3" operator="beginsWith" text="Currently met">
      <formula>LEFT(H84,LEN("Currently met"))="Currently met"</formula>
    </cfRule>
    <cfRule type="beginsWith" dxfId="2" priority="4" operator="beginsWith" text="Not currently met">
      <formula>LEFT(H84,LEN("Not currently met"))="Not currently met"</formula>
    </cfRule>
  </conditionalFormatting>
  <conditionalFormatting sqref="H93">
    <cfRule type="beginsWith" dxfId="1" priority="1" operator="beginsWith" text="Currently met">
      <formula>LEFT(H93,LEN("Currently met"))="Currently met"</formula>
    </cfRule>
    <cfRule type="beginsWith" dxfId="0" priority="2" operator="beginsWith" text="Not currently met">
      <formula>LEFT(H93,LEN("Not currently met"))="Not currently met"</formula>
    </cfRule>
  </conditionalFormatting>
  <hyperlinks>
    <hyperlink ref="K7" location="'Baseline_Practice info'!D5" display="Click here to check baseline data" xr:uid="{99120AA1-E058-1049-85AB-06C0BD69D484}"/>
    <hyperlink ref="M7" location="'FollowUp_Practice info'!D5" display="Click here to check follow-up data" xr:uid="{30B9B0F1-1881-0F4A-8AD3-2DFD992C6B4D}"/>
    <hyperlink ref="K8" location="'Baseline_Practice info'!D47" display="Click here to check baseline data" xr:uid="{9D601DC4-DF64-934C-B2DF-F22AD323A89C}"/>
    <hyperlink ref="M8" location="'FollowUp_Practice info'!D47" display="Click here to check follow-up data" xr:uid="{6C0E92C6-E827-3347-9575-B7339CEEE1BC}"/>
    <hyperlink ref="K9" location="'Baseline_Practice info'!D33" display="Click here to check baseline data" xr:uid="{A19DE5CA-F3C2-564D-A52C-0E00D133D0C0}"/>
    <hyperlink ref="M9" location="'FollowUp_Practice info'!D33" display="Click here to check follow-up data" xr:uid="{3E39D4F7-53B2-044E-AF19-C840768951BC}"/>
    <hyperlink ref="K10" location="'Baseline_Practice info'!D52" display="Click here to check baseline data" xr:uid="{EA7C3663-41D4-3B4D-A09A-4922B14A4328}"/>
    <hyperlink ref="M10" location="'FollowUp_Practice info'!D52" display="Click here to check follow-up data" xr:uid="{4E405255-078B-BF49-A39B-957E2C54C69B}"/>
    <hyperlink ref="K11" location="'Baseline_Practice info'!D53" display="Click here to check baseline data" xr:uid="{AC65F61C-DBD6-8F41-93E5-E2399F3CD7B1}"/>
    <hyperlink ref="M11" location="'FollowUp_Practice info'!D53" display="Click here to check follow-up data" xr:uid="{075EBEB8-1040-3542-9732-F4DBB713F941}"/>
    <hyperlink ref="K12" location="'Baseline_Practice info'!D65" display="Click here to check baseline data" xr:uid="{9D0DA2F1-3FF3-1A4D-A99E-BE0C755E4D12}"/>
    <hyperlink ref="M12" location="'FollowUp_Practice info'!D65" display="Click here to check follow-up data" xr:uid="{D1A6960E-09CA-D740-9264-E6B1342B73A4}"/>
    <hyperlink ref="K16" location="'Baseline_Practice info'!D90" display="Click here to check baseline data" xr:uid="{D8D97AAA-3078-684D-8C26-AFC1C4BA95C7}"/>
    <hyperlink ref="M16" location="'FollowUp_Practice info'!D90" display="Click here to check follow-up data" xr:uid="{8F69712F-5DA5-884C-810A-E9BB3D9327BF}"/>
    <hyperlink ref="K17" location="'Baseline_Practice info'!D94" display="Click here to check baseline data" xr:uid="{59226070-4D0E-ED40-8B57-4F26EE6C5ADC}"/>
    <hyperlink ref="M17" location="'FollowUp_Practice info'!D94" display="Click here to check follow-up data" xr:uid="{0C4035DF-5D75-1B41-957B-52991B69DAEA}"/>
    <hyperlink ref="K13" location="'Baseline_Chart data'!C29" display="Click here to check baseline data" xr:uid="{4D3488B5-7F9F-A543-B37C-5CD8BB43F8FD}"/>
    <hyperlink ref="M13" location="'FollowUp_Chart data'!C29" display="Click here to check follow-up data" xr:uid="{61E5C96D-F7BB-2742-B87F-B242FFA50562}"/>
    <hyperlink ref="K14" location="'Baseline_Chart data'!C26" display="Click here to check baseline data" xr:uid="{77EF8A1C-784D-9E42-8EE2-A1EE6D275356}"/>
    <hyperlink ref="M14" location="'FollowUp_Chart data'!C26" display="Click here to check follow-up data" xr:uid="{AC096FA7-5FD7-B94C-B3C1-DD02800D2FD9}"/>
    <hyperlink ref="K15" location="'Baseline_Chart data'!C32" display="Click here to check baseline data" xr:uid="{A1D2C7CB-F948-C748-8E70-7A08D491A346}"/>
    <hyperlink ref="M15" location="'FollowUp_Chart data'!C32" display="Click here to check follow-up data" xr:uid="{798EBE3B-E562-DE4E-A2BA-4AA3153E3C0C}"/>
    <hyperlink ref="K24" location="'Baseline_Chart data'!C7" display="Click here to check baseline data" xr:uid="{BEEAB5F0-9916-EF49-B2EF-69C2A00092B5}"/>
    <hyperlink ref="M24" location="'FollowUp_Chart data'!C7" display="Click here to check follow-up data" xr:uid="{FAD8A267-94A2-5A43-A2B5-ACF927519D57}"/>
    <hyperlink ref="K35" location="'Baseline_Practice info'!D57" display="Click here to check baseline data" xr:uid="{15E6FC7D-4F02-3E49-9F8E-30E600CB0AA5}"/>
    <hyperlink ref="M35" location="'FollowUp_Practice info'!D57" display="Click here to check follow-up data" xr:uid="{3A408387-04EC-124A-B223-571ADF883777}"/>
    <hyperlink ref="K25" location="'Baseline_Chart data'!C8" display="Click here to check baseline data" xr:uid="{F543CE97-59DD-1D43-8114-48A474EA7700}"/>
    <hyperlink ref="M25" location="'FollowUp_Chart data'!C8" display="Click here to check follow-up data" xr:uid="{57C0F9AE-12B0-9D4E-A403-3EBDF6F77A9B}"/>
    <hyperlink ref="K26" location="'Baseline_Chart data'!C9" display="Click here to check baseline data" xr:uid="{3AE6BFF4-74EF-B94D-9041-641BAA37DB78}"/>
    <hyperlink ref="M26" location="'FollowUp_Chart data'!C9" display="Click here to check follow-up data" xr:uid="{5214C051-5033-C340-B5BE-8F59B0EB5FC4}"/>
    <hyperlink ref="K28" location="'Baseline_Chart data'!C11" display="Click here to check baseline data" xr:uid="{2C3D24B9-7BF0-2545-A987-06FA0A8BEC72}"/>
    <hyperlink ref="M28" location="'FollowUp_Chart data'!C11" display="Click here to check follow-up data" xr:uid="{47EF8441-53A2-664A-8320-47842DF0DC9E}"/>
    <hyperlink ref="K29" location="'Baseline_Chart data'!C12" display="Click here to check baseline data" xr:uid="{1C946AB7-F47E-8A4F-9040-C34521104850}"/>
    <hyperlink ref="M29" location="'FollowUp_Chart data'!C12" display="Click here to check follow-up data" xr:uid="{2489641B-F185-A248-907A-A57288677D81}"/>
    <hyperlink ref="K30" location="'Baseline_Chart data'!C13" display="Click here to check baseline data" xr:uid="{9BDCD300-88CC-AD40-930E-FD42D302246E}"/>
    <hyperlink ref="M30" location="'FollowUp_Chart data'!C13" display="Click here to check follow-up data" xr:uid="{3A8A55C0-5656-E04E-AE16-E01061617E99}"/>
    <hyperlink ref="K32" location="'Baseline_Chart data'!C15" display="Click here to check baseline data" xr:uid="{1495BFF0-E430-3B42-85CD-54281B2B4431}"/>
    <hyperlink ref="M32" location="'FollowUp_Chart data'!C15" display="Click here to check follow-up data" xr:uid="{590C23EE-EB68-D944-B6FD-EF3A95432EE8}"/>
    <hyperlink ref="K33" location="'Baseline_Chart data'!C16" display="Click here to check baseline data" xr:uid="{162B657A-64A7-BA4F-9675-F16EF2C35ECF}"/>
    <hyperlink ref="M33" location="'FollowUp_Chart data'!C16" display="Click here to check follow-up data" xr:uid="{89A6B829-D871-454D-BE43-D90957BD78AC}"/>
    <hyperlink ref="K34" location="'Baseline_Chart data'!C17" display="Click here to check baseline data" xr:uid="{BBF1B014-144C-0B49-9EC7-6C5EF02F96DF}"/>
    <hyperlink ref="M34" location="'FollowUp_Chart data'!C17" display="Click here to check follow-up data" xr:uid="{6F6C56F6-32F2-EA42-B922-AC8C933C58E0}"/>
    <hyperlink ref="K36" location="'Baseline_Practice info'!D66" display="Click here to check baseline data" xr:uid="{A187CBDB-62FD-BD4C-8764-AEFD3B89066A}"/>
    <hyperlink ref="M36" location="'FollowUp_Practice info'!D66" display="Click here to check follow-up data" xr:uid="{40B91837-8A26-E14C-B2A3-50371DF8597F}"/>
    <hyperlink ref="K43" location="'Baseline_Chart data'!C19" display="Click here to check baseline data" xr:uid="{678BD593-48A0-5E4C-AC64-8DB60F3B3688}"/>
    <hyperlink ref="M43" location="'FollowUp_Chart data'!C19" display="Click here to check follow-up data" xr:uid="{5FF1EB45-8D18-2D4D-9CA0-00E6BF5A8158}"/>
    <hyperlink ref="K44" location="'Baseline_Chart data'!C20" display="Click here to check baseline data" xr:uid="{C231F912-EEC3-3946-9408-41F5C83CEE0A}"/>
    <hyperlink ref="M44" location="'FollowUp_Chart data'!C20" display="Click here to check follow-up data" xr:uid="{86721691-44AB-1341-9647-58508C33DF23}"/>
    <hyperlink ref="K50" location="'Baseline_Chart data'!C23" display="Click here to check baseline data" xr:uid="{401B2C21-6561-F046-AB7C-3453344BD31B}"/>
    <hyperlink ref="M50" location="'FollowUp_Chart data'!C23" display="Click here to check follow-up data" xr:uid="{1474AAB1-1F27-7F45-BD68-963EC2D320F1}"/>
    <hyperlink ref="K51" location="'Baseline_Chart data'!C24" display="Click here to check baseline data" xr:uid="{026CF24C-FFFA-9C49-82D2-CC6DCAF43FF4}"/>
    <hyperlink ref="M51" location="'FollowUp_Chart data'!C24" display="Click here to check follow-up data" xr:uid="{7998BB59-B972-5147-B6F0-DF68B591AF08}"/>
    <hyperlink ref="K54" location="'Baseline_Chart data'!C25" display="Click here to check baseline data" xr:uid="{442AC54B-252F-914F-85CB-150AA21767F8}"/>
    <hyperlink ref="M54" location="'FollowUp_Chart data'!C25" display="Click here to check follow-up data" xr:uid="{F89B5A2B-91A6-8745-8D79-10EC9C06825B}"/>
    <hyperlink ref="K52" location="'Baseline_Practice info'!D67" display="Click here to check baseline data" xr:uid="{36B1DDE8-4773-A941-8766-DBE671D9E0B5}"/>
    <hyperlink ref="M52" location="'FollowUp_Practice info'!D67" display="Click here to check follow-up data" xr:uid="{41D79934-D23A-C943-AB3C-4AC8EAD7C467}"/>
    <hyperlink ref="K53" location="'Baseline_Practice info'!D61" display="Click here to check baseline data" xr:uid="{4AB2C0D8-4C63-CF4B-9661-F695549964F8}"/>
    <hyperlink ref="M53" location="'FollowUp_Practice info'!D61" display="Click here to check follow-up data" xr:uid="{212595EB-378F-A14F-BD6A-E17B21A39CD8}"/>
    <hyperlink ref="K55" location="'Baseline_Practice info'!D62" display="Click here to check baseline data" xr:uid="{54A067D0-C72E-0044-971F-9E905B7D1059}"/>
    <hyperlink ref="M55" location="'FollowUp_Practice info'!D62" display="Click here to check follow-up data" xr:uid="{C9731171-0B5A-5B4B-8F7A-BA84976AF068}"/>
    <hyperlink ref="K61" location="'Baseline_Practice info'!D43" display="Click here to check baseline data" xr:uid="{422CF6F6-D0ED-5349-B28B-B21CD9262B96}"/>
    <hyperlink ref="M61" location="'FollowUp_Practice info'!D43" display="Click here to check follow-up data" xr:uid="{CEA579E6-A810-E64A-80CD-8B0DA014C797}"/>
    <hyperlink ref="K62" location="'Baseline_Practice info'!D41" display="Click here to check baseline data" xr:uid="{68BDF27F-B461-A140-A140-F9DB2AEB94BB}"/>
    <hyperlink ref="M62" location="'FollowUp_Practice info'!D41" display="Click here to check follow-up data" xr:uid="{05E148C8-7DC7-1E43-B966-D6DE3F9E633E}"/>
    <hyperlink ref="K70" location="'Baseline_Practice info'!D39" display="Click here to check baseline data" xr:uid="{F87A37B7-96FD-7D4E-A3F1-585776B7F573}"/>
    <hyperlink ref="M70" location="'FollowUp_Practice info'!D39" display="Click here to check follow-up data" xr:uid="{A0D12310-6C34-D64E-98A0-FFC0EA881768}"/>
    <hyperlink ref="K72" location="'Baseline_Practice info'!D60" display="Click here to check baseline data" xr:uid="{D020CA0B-365B-A848-BE35-6852853AD880}"/>
    <hyperlink ref="M72" location="'FollowUp_Practice info'!D60" display="Click here to check follow-up data" xr:uid="{196E0017-9AE3-9048-BF6E-4E090626C1BF}"/>
    <hyperlink ref="K69" location="'Baseline_Chart data'!C30" display="Click here to check baseline data" xr:uid="{92C6ABEE-AD5B-F64C-B332-426008FA0A87}"/>
    <hyperlink ref="M69" location="'FollowUp_Chart data'!C30" display="Click here to check follow-up data" xr:uid="{87F5D3AC-A75C-9048-AE65-312CCD95D3B9}"/>
    <hyperlink ref="K71" location="'Baseline_Chart data'!C45" display="Click here to check baseline data" xr:uid="{1A1B1D6F-954F-7A4E-9D31-5A93CF38F256}"/>
    <hyperlink ref="M71" location="'FollowUp_Chart data'!C45" display="Click here to check follow-up data" xr:uid="{B8C8299B-8DDC-3B49-BE02-26C39722060B}"/>
    <hyperlink ref="K79" location="'Baseline_Practice info'!D35" display="Click here to check baseline data" xr:uid="{4AD137D5-8784-5A46-B908-27D4BC28BE3A}"/>
    <hyperlink ref="M79" location="'FollowUp_Practice info'!D35" display="Click here to check follow-up data" xr:uid="{E4DD3A69-F7D7-C143-8E4C-03300732AA65}"/>
    <hyperlink ref="K78" location="'Baseline_Chart data'!C31" display="Click here to check baseline data" xr:uid="{70C1F4A7-D8D7-E948-8F65-1FB8FECFCEE0}"/>
    <hyperlink ref="M78" location="'FollowUp_Chart data'!C31" display="Click here to check follow-up data" xr:uid="{02EC1CA7-0C2D-0248-B843-1FDC9DFB9D84}"/>
    <hyperlink ref="K80" location="'Baseline_Practice info'!D37" display="Click here to check baseline data" xr:uid="{1A047C3D-73B4-CC40-8A88-8FAEE61D308B}"/>
    <hyperlink ref="M80" location="'FollowUp_Practice info'!D37" display="Click here to check follow-up data" xr:uid="{5076C2F2-8E12-5C44-8F0E-C4C3BA5AC8A8}"/>
    <hyperlink ref="K81" location="'Baseline_Practice info'!D68" display="Click here to check baseline data" xr:uid="{35962163-BD2C-514D-B2FD-375292DB93E8}"/>
    <hyperlink ref="M81" location="'FollowUp_Practice info'!D68" display="Click here to check follow-up data" xr:uid="{A367BE65-F849-CE42-8DF4-7623C6FA9C3E}"/>
    <hyperlink ref="K87" location="'Baseline_Practice info'!D45" display="Click here to check baseline data" xr:uid="{63E49F1D-41D7-A344-9058-FDE957E99C15}"/>
    <hyperlink ref="M87" location="'FollowUp_Practice info'!D45" display="Click here to check follow-up data" xr:uid="{3E5C6088-4910-6A4C-B53F-F9D6F62F1BB3}"/>
    <hyperlink ref="K88" location="'Baseline_Chart data'!C35" display="Click here to check baseline data" xr:uid="{942C807B-91E7-6644-B512-507A7EEC8A31}"/>
    <hyperlink ref="M88" location="'FollowUp_Chart data'!C35" display="Click here to check follow-up data" xr:uid="{2CEBF1C5-099C-4D47-AA56-6B8DAB0A13D6}"/>
    <hyperlink ref="K89" location="'Baseline_Chart data'!C36" display="Click here to check baseline data" xr:uid="{77B3D728-39A2-DB4B-A0ED-CDDF28832E8A}"/>
    <hyperlink ref="M89" location="'FollowUp_Chart data'!C36" display="Click here to check follow-up data" xr:uid="{7B538695-8A2F-9043-9D9E-80DCA7D433DE}"/>
    <hyperlink ref="K90" location="'Baseline_Practice info'!D59" display="Click here to check baseline data" xr:uid="{D4861CB8-2292-3241-BF87-909B72CCC7A3}"/>
    <hyperlink ref="M90" location="'FollowUp_Practice info'!D59" display="Click here to check follow-up data" xr:uid="{6F56DE6B-C3A2-8944-A987-C577B0A668A0}"/>
    <hyperlink ref="K96" location="'Baseline_Chart data'!C40" display="Click here to check baseline data" xr:uid="{6C1F44B4-9638-B04F-9E1B-25B2F9A18CA3}"/>
    <hyperlink ref="M96" location="'FollowUp_Chart data'!C40" display="Click here to check follow-up data" xr:uid="{D97348DD-4DA8-FE4F-AA45-BFC9D19AB718}"/>
    <hyperlink ref="K97" location="'Baseline_Practice info'!D63" display="Click here to check baseline data" xr:uid="{F6C0F141-4EF1-A54A-B162-082C0B17B01B}"/>
    <hyperlink ref="M97" location="'FollowUp_Practice info'!D63" display="Click here to check follow-up data" xr:uid="{A6009FA7-C1E4-9C47-A51B-F452B6821DC5}"/>
    <hyperlink ref="K98" location="'Baseline_Chart data'!C42" display="Click here to check baseline data" xr:uid="{E0C9F44F-9951-144D-AF4E-40D07C22F401}"/>
    <hyperlink ref="M98" location="'FollowUp_Chart data'!C42" display="Click here to check follow-up data" xr:uid="{11B52AAE-CED4-5B43-8981-A1FC814C8707}"/>
    <hyperlink ref="K100" location="'Baseline_Chart data'!C43" display="Click here to check baseline data" xr:uid="{A99B9C15-4A2C-254F-8223-4746907F83C5}"/>
    <hyperlink ref="M100" location="'FollowUp_Chart data'!C43" display="Click here to check follow-up data" xr:uid="{2F058E8B-CCB7-E84D-A1AD-3AD78C2FBB22}"/>
    <hyperlink ref="K99" location="'Baseline_Practice info'!D64" display="Click here to check baseline data" xr:uid="{5C7A4C69-EC88-B44F-935C-DCE2B6A3C9ED}"/>
    <hyperlink ref="M99" location="'FollowUp_Practice info'!D64" display="Click here to check follow-up data" xr:uid="{4D49C893-3FCA-9044-81B7-407B0A462D66}"/>
    <hyperlink ref="J1:K1" location="'Table of Contents'!A1" display="Return to Table of Contents" xr:uid="{A0EE7332-6E68-4C44-8EF9-6D971ADF6B05}"/>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5CF1B1-D763-9B47-BDF9-51A523BF4A80}">
  <dimension ref="A1:M1048566"/>
  <sheetViews>
    <sheetView showGridLines="0" workbookViewId="0">
      <selection activeCell="A3" sqref="A3:G3"/>
    </sheetView>
  </sheetViews>
  <sheetFormatPr defaultColWidth="0" defaultRowHeight="15" zeroHeight="1"/>
  <cols>
    <col min="1" max="1" width="66.28515625" customWidth="1"/>
    <col min="2" max="2" width="10.7109375" customWidth="1"/>
    <col min="3" max="3" width="11.140625" style="253" customWidth="1"/>
    <col min="4" max="4" width="10.85546875" customWidth="1"/>
    <col min="5" max="5" width="10.5703125" customWidth="1"/>
    <col min="6" max="6" width="9.42578125" style="263" customWidth="1"/>
    <col min="7" max="7" width="9.140625" customWidth="1"/>
    <col min="8" max="11" width="9.140625" hidden="1"/>
  </cols>
  <sheetData>
    <row r="1" spans="1:13" ht="15.75" thickBot="1">
      <c r="E1" s="105" t="s">
        <v>10</v>
      </c>
      <c r="F1" s="260"/>
      <c r="G1" s="116"/>
    </row>
    <row r="2" spans="1:13" ht="15.75" thickBot="1">
      <c r="A2" s="83" t="s">
        <v>11</v>
      </c>
      <c r="B2" s="128"/>
    </row>
    <row r="3" spans="1:13" ht="77.25" customHeight="1">
      <c r="A3" s="278" t="s">
        <v>408</v>
      </c>
      <c r="B3" s="278"/>
      <c r="C3" s="278"/>
      <c r="D3" s="278"/>
      <c r="E3" s="278"/>
      <c r="F3" s="278"/>
      <c r="G3" s="278"/>
    </row>
    <row r="4" spans="1:13">
      <c r="B4" s="275" t="s">
        <v>12</v>
      </c>
      <c r="C4" s="275"/>
      <c r="D4" s="275"/>
      <c r="E4" s="275"/>
      <c r="F4" s="275"/>
      <c r="G4" s="275"/>
    </row>
    <row r="5" spans="1:13" ht="15" customHeight="1">
      <c r="A5" s="82" t="s">
        <v>13</v>
      </c>
      <c r="B5" s="276" t="s">
        <v>14</v>
      </c>
      <c r="C5" s="276"/>
      <c r="D5" s="277"/>
      <c r="E5" s="81"/>
      <c r="F5" s="264" t="s">
        <v>15</v>
      </c>
      <c r="G5" s="81"/>
    </row>
    <row r="6" spans="1:13" s="84" customFormat="1" hidden="1">
      <c r="A6" s="88" t="s">
        <v>395</v>
      </c>
      <c r="B6" s="89"/>
      <c r="C6" s="90" t="str">
        <f>IF($B$2="", "",$B$2-21)</f>
        <v/>
      </c>
      <c r="D6" s="91"/>
      <c r="E6" s="126"/>
      <c r="F6" s="261" t="str">
        <f>IF($B$2="", "",$B$2-21)</f>
        <v/>
      </c>
      <c r="G6" s="127"/>
    </row>
    <row r="7" spans="1:13" s="85" customFormat="1" ht="15" customHeight="1">
      <c r="A7" s="92" t="s">
        <v>16</v>
      </c>
      <c r="B7" s="99"/>
      <c r="C7" s="269" t="str">
        <f>IF($B$2="", "",$B$2)</f>
        <v/>
      </c>
      <c r="D7" s="117"/>
      <c r="E7" s="121"/>
      <c r="F7" s="265" t="str">
        <f>IF($B$2="", "",$B$2)</f>
        <v/>
      </c>
      <c r="G7" s="121"/>
    </row>
    <row r="8" spans="1:13" s="86" customFormat="1" ht="15" customHeight="1">
      <c r="A8" s="79" t="s">
        <v>17</v>
      </c>
      <c r="B8" s="100" t="str">
        <f>IF($B$2="", "",$B$2)</f>
        <v/>
      </c>
      <c r="C8" s="270" t="s">
        <v>18</v>
      </c>
      <c r="D8" s="118" t="str">
        <f>IF($B$2="", "",$B$2 +20)</f>
        <v/>
      </c>
      <c r="E8" s="122" t="str">
        <f>IF($B$2="", "",$B$2)</f>
        <v/>
      </c>
      <c r="F8" s="266" t="s">
        <v>18</v>
      </c>
      <c r="G8" s="122" t="str">
        <f>IF($B$2="", "",$F$7 +20)</f>
        <v/>
      </c>
    </row>
    <row r="9" spans="1:13" s="85" customFormat="1" ht="15" customHeight="1">
      <c r="A9" s="92" t="s">
        <v>19</v>
      </c>
      <c r="B9" s="99"/>
      <c r="C9" s="269" t="str">
        <f>IF($B$2="", "",$B$2+21)</f>
        <v/>
      </c>
      <c r="D9" s="117"/>
      <c r="E9" s="121"/>
      <c r="F9" s="265" t="str">
        <f>IF($B$2="", "",$B$2+21)</f>
        <v/>
      </c>
      <c r="G9" s="121"/>
    </row>
    <row r="10" spans="1:13" s="85" customFormat="1" ht="15" customHeight="1">
      <c r="A10" s="92" t="s">
        <v>20</v>
      </c>
      <c r="B10" s="99"/>
      <c r="C10" s="269" t="str">
        <f>IF($B$2="", "",$B$2+35)</f>
        <v/>
      </c>
      <c r="D10" s="117"/>
      <c r="E10" s="121"/>
      <c r="F10" s="265" t="str">
        <f>IF($B$2="", "",$F$9+14)</f>
        <v/>
      </c>
      <c r="G10" s="121"/>
    </row>
    <row r="11" spans="1:13" s="84" customFormat="1" ht="13.5" hidden="1" customHeight="1">
      <c r="A11" s="88" t="s">
        <v>396</v>
      </c>
      <c r="B11" s="101"/>
      <c r="C11" s="271" t="str">
        <f>IF($B$2="", "",$B$2+49)</f>
        <v/>
      </c>
      <c r="D11" s="119"/>
      <c r="E11" s="125"/>
      <c r="F11" s="267" t="str">
        <f>IF($B$2="", "",$F$10+14)</f>
        <v/>
      </c>
      <c r="G11" s="125"/>
    </row>
    <row r="12" spans="1:13" s="85" customFormat="1" ht="15" customHeight="1">
      <c r="A12" s="92" t="s">
        <v>21</v>
      </c>
      <c r="B12" s="99"/>
      <c r="C12" s="269" t="str">
        <f>IF($B$2="", "",$B$2+63)</f>
        <v/>
      </c>
      <c r="D12" s="117"/>
      <c r="E12" s="121"/>
      <c r="F12" s="265" t="str">
        <f>IF($B$2="", "",$F$11+14)</f>
        <v/>
      </c>
      <c r="G12" s="121"/>
    </row>
    <row r="13" spans="1:13" s="85" customFormat="1" ht="15" customHeight="1">
      <c r="A13" s="92" t="s">
        <v>22</v>
      </c>
      <c r="B13" s="99"/>
      <c r="C13" s="269" t="str">
        <f>IF($B$2="", "",$B$2+77)</f>
        <v/>
      </c>
      <c r="D13" s="117"/>
      <c r="E13" s="121"/>
      <c r="F13" s="265" t="str">
        <f>IF($B$2="", "",$F$12+14)</f>
        <v/>
      </c>
      <c r="G13" s="121"/>
    </row>
    <row r="14" spans="1:13" s="87" customFormat="1" ht="16.5" customHeight="1">
      <c r="A14" s="93" t="s">
        <v>407</v>
      </c>
      <c r="B14" s="102" t="str">
        <f>IF($B$2="", "",$B$2+84)</f>
        <v/>
      </c>
      <c r="C14" s="272" t="s">
        <v>18</v>
      </c>
      <c r="D14" s="120" t="str">
        <f>IF($B$2="", "",$B$2+89)</f>
        <v/>
      </c>
      <c r="E14" s="123" t="str">
        <f>IF($B$2="", "",$F$13+7)</f>
        <v/>
      </c>
      <c r="F14" s="268" t="s">
        <v>18</v>
      </c>
      <c r="G14" s="258" t="str">
        <f>IF($B$2="", "",$F$13+12)</f>
        <v/>
      </c>
      <c r="H14" s="93"/>
      <c r="I14" s="93"/>
      <c r="J14" s="93"/>
      <c r="K14" s="93"/>
      <c r="L14" s="93"/>
      <c r="M14" s="93"/>
    </row>
    <row r="15" spans="1:13" s="87" customFormat="1" ht="15.75" customHeight="1">
      <c r="A15" s="93" t="s">
        <v>23</v>
      </c>
      <c r="B15" s="102" t="str">
        <f>IF($B$2="", "",$B$2+91)</f>
        <v/>
      </c>
      <c r="C15" s="272" t="s">
        <v>18</v>
      </c>
      <c r="D15" s="120" t="str">
        <f>IF($B$2="", "",$B$2+96)</f>
        <v/>
      </c>
      <c r="E15" s="123" t="str">
        <f>IF($B$2="", "",$E$14+7)</f>
        <v/>
      </c>
      <c r="F15" s="268" t="s">
        <v>18</v>
      </c>
      <c r="G15" s="258" t="str">
        <f>IF($B$2="", "",$E$15+5)</f>
        <v/>
      </c>
    </row>
    <row r="16" spans="1:13" s="94" customFormat="1" ht="15" customHeight="1">
      <c r="A16" s="80" t="s">
        <v>24</v>
      </c>
      <c r="B16" s="103"/>
      <c r="C16" s="259" t="str">
        <f>IF($B$2="", "",$D$15+7)</f>
        <v/>
      </c>
      <c r="D16" s="104"/>
      <c r="E16" s="124"/>
      <c r="F16" s="262" t="str">
        <f>IF($B$2="", "",$G$15+7)</f>
        <v/>
      </c>
      <c r="G16" s="124"/>
    </row>
    <row r="17" spans="1:7" s="94" customFormat="1" ht="15" customHeight="1">
      <c r="A17" s="80" t="s">
        <v>25</v>
      </c>
      <c r="B17" s="103"/>
      <c r="C17" s="259" t="str">
        <f>IF($B$2="", "",$D$15+14)</f>
        <v/>
      </c>
      <c r="D17" s="104"/>
      <c r="E17" s="124"/>
      <c r="F17" s="262" t="str">
        <f>IF($B$2="", "",$F$16+7)</f>
        <v/>
      </c>
      <c r="G17" s="124"/>
    </row>
    <row r="18" spans="1:7" s="94" customFormat="1" ht="15" customHeight="1">
      <c r="A18" s="80" t="s">
        <v>26</v>
      </c>
      <c r="B18" s="103"/>
      <c r="C18" s="259" t="str">
        <f>IF($B$2="", "",$D$15+21)</f>
        <v/>
      </c>
      <c r="D18" s="104"/>
      <c r="E18" s="124"/>
      <c r="F18" s="262" t="str">
        <f>IF($B$2="", "",$F$17+7)</f>
        <v/>
      </c>
      <c r="G18" s="124"/>
    </row>
    <row r="19" spans="1:7" s="94" customFormat="1" ht="15" customHeight="1">
      <c r="A19" s="80" t="s">
        <v>27</v>
      </c>
      <c r="B19" s="103"/>
      <c r="C19" s="259" t="str">
        <f>IF($B$2="", "",$D$15+28)</f>
        <v/>
      </c>
      <c r="D19" s="104"/>
      <c r="E19" s="124"/>
      <c r="F19" s="262" t="str">
        <f>IF($B$2="", "",$F$18+7)</f>
        <v/>
      </c>
      <c r="G19" s="124"/>
    </row>
    <row r="20" spans="1:7" s="94" customFormat="1" ht="15" customHeight="1">
      <c r="A20" s="80" t="s">
        <v>28</v>
      </c>
      <c r="B20" s="103"/>
      <c r="C20" s="259" t="str">
        <f>IF($B$2="", "",$D$15+35)</f>
        <v/>
      </c>
      <c r="D20" s="104"/>
      <c r="E20" s="124"/>
      <c r="F20" s="262" t="str">
        <f>IF($B$2="", "",$F$19+7)</f>
        <v/>
      </c>
      <c r="G20" s="124"/>
    </row>
    <row r="21" spans="1:7" s="94" customFormat="1" ht="15" customHeight="1">
      <c r="A21" s="80" t="s">
        <v>29</v>
      </c>
      <c r="B21" s="103"/>
      <c r="C21" s="259" t="str">
        <f>IF($B$2="", "",$D$15+42)</f>
        <v/>
      </c>
      <c r="D21" s="104"/>
      <c r="E21" s="124"/>
      <c r="F21" s="262" t="str">
        <f>IF($B$2="", "",$F$20+7)</f>
        <v/>
      </c>
      <c r="G21" s="124"/>
    </row>
    <row r="22" spans="1:7" s="94" customFormat="1" ht="15" customHeight="1">
      <c r="A22" s="80" t="s">
        <v>30</v>
      </c>
      <c r="B22" s="103"/>
      <c r="C22" s="259" t="str">
        <f>IF($B$2="", "",$D$15+49)</f>
        <v/>
      </c>
      <c r="D22" s="104"/>
      <c r="E22" s="124"/>
      <c r="F22" s="262" t="str">
        <f>IF($B$2="", "",$F$21+7)</f>
        <v/>
      </c>
      <c r="G22" s="124"/>
    </row>
    <row r="23" spans="1:7" s="94" customFormat="1" ht="15" customHeight="1">
      <c r="A23" s="80" t="s">
        <v>31</v>
      </c>
      <c r="B23" s="103"/>
      <c r="C23" s="259" t="str">
        <f>IF($B$2="", "",$D$15+56)</f>
        <v/>
      </c>
      <c r="D23" s="104"/>
      <c r="E23" s="124"/>
      <c r="F23" s="262" t="str">
        <f>IF($B$2="", "",$F$22+7)</f>
        <v/>
      </c>
      <c r="G23" s="124"/>
    </row>
    <row r="24" spans="1:7" s="79" customFormat="1" ht="12">
      <c r="A24" s="79" t="s">
        <v>32</v>
      </c>
      <c r="B24" s="100" t="str">
        <f>IF(B15="", "",B15+365/4)</f>
        <v/>
      </c>
      <c r="C24" s="270" t="s">
        <v>18</v>
      </c>
      <c r="D24" s="118" t="str">
        <f>IF($B$24="", "",$B$24+4)</f>
        <v/>
      </c>
      <c r="E24" s="122" t="str">
        <f>IF(E15="", "",E15+365/4)</f>
        <v/>
      </c>
      <c r="F24" s="266" t="s">
        <v>18</v>
      </c>
      <c r="G24" s="122" t="str">
        <f>IF($E$24="", "",$E$24+5)</f>
        <v/>
      </c>
    </row>
    <row r="25" spans="1:7">
      <c r="A25" s="78"/>
    </row>
    <row r="26" spans="1:7"/>
    <row r="27" spans="1:7"/>
    <row r="28" spans="1:7"/>
    <row r="29" spans="1:7"/>
    <row r="30" spans="1:7"/>
    <row r="31" spans="1:7"/>
    <row r="32" spans="1:7"/>
    <row r="44"/>
    <row r="45"/>
    <row r="48" ht="15" customHeight="1"/>
    <row r="1048544"/>
    <row r="1048556"/>
    <row r="1048557"/>
    <row r="1048558"/>
    <row r="1048559"/>
    <row r="1048560"/>
    <row r="1048561"/>
    <row r="1048562"/>
    <row r="1048563"/>
    <row r="1048564"/>
    <row r="1048565"/>
    <row r="1048566" ht="15" customHeight="1"/>
  </sheetData>
  <sheetProtection algorithmName="SHA-512" hashValue="lSXbFcollp9UFO+JC+XILbKpXL1GItOg2VuFjpdVzblPtrS6VKoLUZQfERulok/PK5U4CNXYZOEtLlqNQF1Vmw==" saltValue="kN8qVini/DUbcBY1dhl8fA==" spinCount="100000" sheet="1" objects="1" scenarios="1"/>
  <mergeCells count="3">
    <mergeCell ref="B4:G4"/>
    <mergeCell ref="B5:D5"/>
    <mergeCell ref="A3:G3"/>
  </mergeCells>
  <hyperlinks>
    <hyperlink ref="E1:G1" location="'Table of Contents'!A1" display="Return to Table of Contents" xr:uid="{92F4FC05-68B3-B844-BFF0-281CC6E97C50}"/>
  </hyperlinks>
  <pageMargins left="0.7" right="0.7" top="0.75" bottom="0.75" header="0.3" footer="0.3"/>
  <pageSetup orientation="portrait" horizontalDpi="300" verticalDpi="3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G45"/>
  <sheetViews>
    <sheetView zoomScale="80" zoomScaleNormal="80" workbookViewId="0">
      <pane xSplit="2" ySplit="4" topLeftCell="C32" activePane="bottomRight" state="frozen"/>
      <selection pane="topRight" activeCell="C1" sqref="C1"/>
      <selection pane="bottomLeft" activeCell="A4" sqref="A4"/>
      <selection pane="bottomRight" activeCell="AB11" sqref="AB11"/>
    </sheetView>
  </sheetViews>
  <sheetFormatPr defaultColWidth="8.85546875" defaultRowHeight="15"/>
  <cols>
    <col min="1" max="1" width="37.85546875" style="48" customWidth="1"/>
    <col min="2" max="2" width="10.85546875" style="166" customWidth="1"/>
    <col min="3" max="43" width="7.85546875" style="48" customWidth="1"/>
    <col min="44" max="44" width="7.85546875" style="48" hidden="1" customWidth="1"/>
    <col min="45" max="84" width="8.85546875" style="52" hidden="1" customWidth="1"/>
    <col min="85" max="85" width="8.85546875" style="48" hidden="1" customWidth="1"/>
    <col min="86" max="88" width="8.85546875" style="48" customWidth="1"/>
    <col min="89" max="16384" width="8.85546875" style="48"/>
  </cols>
  <sheetData>
    <row r="1" spans="1:84" ht="27" customHeight="1">
      <c r="A1" s="284" t="s">
        <v>33</v>
      </c>
      <c r="B1" s="284"/>
      <c r="C1" s="284"/>
      <c r="D1" s="284"/>
      <c r="E1" s="284"/>
      <c r="F1" s="284"/>
      <c r="G1" s="284"/>
      <c r="H1" s="284"/>
      <c r="I1" s="284"/>
      <c r="J1" s="284"/>
      <c r="K1" s="284"/>
      <c r="L1" s="284"/>
      <c r="M1" s="284"/>
      <c r="N1" s="284"/>
      <c r="Q1" s="279" t="s">
        <v>10</v>
      </c>
      <c r="R1" s="279"/>
      <c r="S1" s="279"/>
      <c r="AS1" s="57"/>
      <c r="AT1" s="57"/>
      <c r="AU1" s="57"/>
      <c r="AV1" s="57"/>
      <c r="AW1" s="57"/>
      <c r="AX1" s="57"/>
      <c r="AY1" s="57"/>
      <c r="AZ1" s="57"/>
      <c r="BA1" s="57"/>
      <c r="BB1" s="57"/>
      <c r="BC1" s="57"/>
      <c r="BD1" s="57"/>
      <c r="BE1" s="58"/>
      <c r="BF1" s="58"/>
      <c r="BG1" s="58"/>
      <c r="BH1" s="58"/>
      <c r="BI1" s="58"/>
      <c r="BJ1" s="58"/>
      <c r="BK1" s="58"/>
      <c r="BL1" s="58"/>
      <c r="BM1" s="58"/>
      <c r="BN1" s="58"/>
      <c r="BO1" s="58"/>
      <c r="BP1" s="58"/>
      <c r="BQ1" s="58"/>
      <c r="BR1" s="58"/>
      <c r="BS1" s="58"/>
      <c r="BT1" s="58"/>
      <c r="BU1" s="58"/>
      <c r="BV1" s="58"/>
      <c r="BW1" s="58"/>
      <c r="BX1" s="58"/>
      <c r="BY1" s="58"/>
      <c r="BZ1" s="58"/>
      <c r="CA1" s="58"/>
      <c r="CB1" s="58"/>
      <c r="CC1" s="58"/>
      <c r="CD1" s="58"/>
      <c r="CE1" s="58"/>
      <c r="CF1" s="58"/>
    </row>
    <row r="2" spans="1:84" ht="36.950000000000003" customHeight="1">
      <c r="A2" s="284"/>
      <c r="B2" s="284"/>
      <c r="C2" s="284"/>
      <c r="D2" s="284"/>
      <c r="E2" s="284"/>
      <c r="F2" s="284"/>
      <c r="G2" s="284"/>
      <c r="H2" s="284"/>
      <c r="I2" s="284"/>
      <c r="J2" s="284"/>
      <c r="K2" s="284"/>
      <c r="L2" s="284"/>
      <c r="M2" s="284"/>
      <c r="N2" s="284"/>
      <c r="AS2" s="57"/>
      <c r="AT2" s="57"/>
      <c r="AU2" s="57"/>
      <c r="AV2" s="57"/>
      <c r="AW2" s="57"/>
      <c r="AX2" s="57"/>
      <c r="AY2" s="57"/>
      <c r="AZ2" s="57"/>
      <c r="BA2" s="57"/>
      <c r="BB2" s="57"/>
      <c r="BC2" s="57"/>
      <c r="BD2" s="57"/>
      <c r="BE2" s="58"/>
      <c r="BF2" s="58"/>
      <c r="BG2" s="58"/>
      <c r="BH2" s="58"/>
      <c r="BI2" s="58"/>
      <c r="BJ2" s="58"/>
      <c r="BK2" s="58"/>
      <c r="BL2" s="58"/>
      <c r="BM2" s="58"/>
      <c r="BN2" s="58"/>
      <c r="BO2" s="58"/>
      <c r="BP2" s="58"/>
      <c r="BQ2" s="58"/>
      <c r="BR2" s="58"/>
      <c r="BS2" s="58"/>
      <c r="BT2" s="58"/>
      <c r="BU2" s="58"/>
      <c r="BV2" s="58"/>
      <c r="BW2" s="58"/>
      <c r="BX2" s="58"/>
      <c r="BY2" s="58"/>
      <c r="BZ2" s="58"/>
      <c r="CA2" s="58"/>
      <c r="CB2" s="58"/>
      <c r="CC2" s="58"/>
      <c r="CD2" s="58"/>
      <c r="CE2" s="58"/>
      <c r="CF2" s="58"/>
    </row>
    <row r="3" spans="1:84" ht="13.5" customHeight="1">
      <c r="A3" s="129"/>
      <c r="B3" s="130"/>
      <c r="C3" s="131"/>
      <c r="D3" s="131"/>
      <c r="E3" s="131"/>
      <c r="AS3" s="59"/>
      <c r="AT3" s="59"/>
      <c r="AU3" s="59"/>
      <c r="AV3" s="58"/>
      <c r="AW3" s="58"/>
      <c r="AX3" s="58"/>
      <c r="AY3" s="58"/>
      <c r="AZ3" s="58"/>
      <c r="BA3" s="58"/>
      <c r="BB3" s="58"/>
      <c r="BC3" s="58"/>
      <c r="BD3" s="58"/>
      <c r="BE3" s="58"/>
      <c r="BF3" s="58"/>
      <c r="BG3" s="58"/>
      <c r="BH3" s="58"/>
      <c r="BI3" s="58"/>
      <c r="BJ3" s="58"/>
      <c r="BK3" s="58"/>
      <c r="BL3" s="58"/>
      <c r="BM3" s="58"/>
      <c r="BN3" s="58"/>
      <c r="BO3" s="58"/>
      <c r="BP3" s="58"/>
      <c r="BQ3" s="58"/>
      <c r="BR3" s="58"/>
      <c r="BS3" s="58"/>
      <c r="BT3" s="58"/>
      <c r="BU3" s="58"/>
      <c r="BV3" s="58"/>
      <c r="BW3" s="58"/>
      <c r="BX3" s="58"/>
      <c r="BY3" s="58"/>
      <c r="BZ3" s="58"/>
      <c r="CA3" s="58"/>
      <c r="CB3" s="58"/>
      <c r="CC3" s="58"/>
      <c r="CD3" s="58"/>
      <c r="CE3" s="58"/>
      <c r="CF3" s="58"/>
    </row>
    <row r="4" spans="1:84" s="135" customFormat="1" ht="19.5" thickBot="1">
      <c r="A4" s="132" t="s">
        <v>34</v>
      </c>
      <c r="B4" s="133" t="s">
        <v>35</v>
      </c>
      <c r="C4" s="134">
        <v>1</v>
      </c>
      <c r="D4" s="134">
        <v>2</v>
      </c>
      <c r="E4" s="134">
        <v>3</v>
      </c>
      <c r="F4" s="134">
        <v>4</v>
      </c>
      <c r="G4" s="134">
        <v>5</v>
      </c>
      <c r="H4" s="134">
        <v>6</v>
      </c>
      <c r="I4" s="134">
        <v>7</v>
      </c>
      <c r="J4" s="134">
        <v>8</v>
      </c>
      <c r="K4" s="134">
        <v>9</v>
      </c>
      <c r="L4" s="134">
        <v>10</v>
      </c>
      <c r="M4" s="134">
        <v>11</v>
      </c>
      <c r="N4" s="134">
        <v>12</v>
      </c>
      <c r="O4" s="134">
        <v>13</v>
      </c>
      <c r="P4" s="134">
        <v>14</v>
      </c>
      <c r="Q4" s="134">
        <v>15</v>
      </c>
      <c r="R4" s="134">
        <v>16</v>
      </c>
      <c r="S4" s="134">
        <v>17</v>
      </c>
      <c r="T4" s="134">
        <v>18</v>
      </c>
      <c r="U4" s="134">
        <v>19</v>
      </c>
      <c r="V4" s="134">
        <v>20</v>
      </c>
      <c r="W4" s="134">
        <v>21</v>
      </c>
      <c r="X4" s="134">
        <v>22</v>
      </c>
      <c r="Y4" s="134">
        <v>23</v>
      </c>
      <c r="Z4" s="134">
        <v>24</v>
      </c>
      <c r="AA4" s="134">
        <v>25</v>
      </c>
      <c r="AB4" s="134">
        <v>26</v>
      </c>
      <c r="AC4" s="134">
        <v>27</v>
      </c>
      <c r="AD4" s="134">
        <v>28</v>
      </c>
      <c r="AE4" s="134">
        <v>29</v>
      </c>
      <c r="AF4" s="134">
        <v>30</v>
      </c>
      <c r="AG4" s="134">
        <v>31</v>
      </c>
      <c r="AH4" s="134">
        <v>32</v>
      </c>
      <c r="AI4" s="134">
        <v>33</v>
      </c>
      <c r="AJ4" s="134">
        <v>34</v>
      </c>
      <c r="AK4" s="134">
        <v>35</v>
      </c>
      <c r="AL4" s="134">
        <v>36</v>
      </c>
      <c r="AM4" s="134">
        <v>37</v>
      </c>
      <c r="AN4" s="134">
        <v>38</v>
      </c>
      <c r="AO4" s="134">
        <v>39</v>
      </c>
      <c r="AP4" s="134">
        <v>40</v>
      </c>
      <c r="AS4" s="60">
        <v>1</v>
      </c>
      <c r="AT4" s="61">
        <v>2</v>
      </c>
      <c r="AU4" s="61">
        <v>3</v>
      </c>
      <c r="AV4" s="61">
        <v>4</v>
      </c>
      <c r="AW4" s="61">
        <v>5</v>
      </c>
      <c r="AX4" s="61">
        <v>6</v>
      </c>
      <c r="AY4" s="61">
        <v>7</v>
      </c>
      <c r="AZ4" s="61">
        <v>8</v>
      </c>
      <c r="BA4" s="61">
        <v>9</v>
      </c>
      <c r="BB4" s="61">
        <v>10</v>
      </c>
      <c r="BC4" s="61">
        <v>11</v>
      </c>
      <c r="BD4" s="61">
        <v>12</v>
      </c>
      <c r="BE4" s="61">
        <v>13</v>
      </c>
      <c r="BF4" s="61">
        <v>14</v>
      </c>
      <c r="BG4" s="61">
        <v>15</v>
      </c>
      <c r="BH4" s="61">
        <v>16</v>
      </c>
      <c r="BI4" s="61">
        <v>17</v>
      </c>
      <c r="BJ4" s="61">
        <v>18</v>
      </c>
      <c r="BK4" s="61">
        <v>19</v>
      </c>
      <c r="BL4" s="61">
        <v>20</v>
      </c>
      <c r="BM4" s="61">
        <v>21</v>
      </c>
      <c r="BN4" s="61">
        <v>22</v>
      </c>
      <c r="BO4" s="61">
        <v>23</v>
      </c>
      <c r="BP4" s="61">
        <v>24</v>
      </c>
      <c r="BQ4" s="61">
        <v>25</v>
      </c>
      <c r="BR4" s="61">
        <v>26</v>
      </c>
      <c r="BS4" s="61">
        <v>27</v>
      </c>
      <c r="BT4" s="61">
        <v>28</v>
      </c>
      <c r="BU4" s="61">
        <v>29</v>
      </c>
      <c r="BV4" s="61">
        <v>30</v>
      </c>
      <c r="BW4" s="61">
        <v>31</v>
      </c>
      <c r="BX4" s="61">
        <v>32</v>
      </c>
      <c r="BY4" s="61">
        <v>33</v>
      </c>
      <c r="BZ4" s="61">
        <v>34</v>
      </c>
      <c r="CA4" s="61">
        <v>35</v>
      </c>
      <c r="CB4" s="61">
        <v>36</v>
      </c>
      <c r="CC4" s="61">
        <v>37</v>
      </c>
      <c r="CD4" s="61">
        <v>38</v>
      </c>
      <c r="CE4" s="61">
        <v>39</v>
      </c>
      <c r="CF4" s="61">
        <v>40</v>
      </c>
    </row>
    <row r="5" spans="1:84" s="139" customFormat="1" ht="19.5" thickBot="1">
      <c r="A5" s="280" t="s">
        <v>36</v>
      </c>
      <c r="B5" s="285"/>
      <c r="C5" s="136"/>
      <c r="D5" s="137"/>
      <c r="E5" s="137"/>
      <c r="F5" s="137"/>
      <c r="G5" s="137"/>
      <c r="H5" s="137"/>
      <c r="I5" s="137"/>
      <c r="J5" s="137"/>
      <c r="K5" s="137"/>
      <c r="L5" s="137"/>
      <c r="M5" s="137"/>
      <c r="N5" s="137"/>
      <c r="O5" s="137"/>
      <c r="P5" s="137"/>
      <c r="Q5" s="137"/>
      <c r="R5" s="137"/>
      <c r="S5" s="137"/>
      <c r="T5" s="137"/>
      <c r="U5" s="137"/>
      <c r="V5" s="137"/>
      <c r="W5" s="137"/>
      <c r="X5" s="137"/>
      <c r="Y5" s="137"/>
      <c r="Z5" s="137"/>
      <c r="AA5" s="137"/>
      <c r="AB5" s="137"/>
      <c r="AC5" s="137"/>
      <c r="AD5" s="137"/>
      <c r="AE5" s="137"/>
      <c r="AF5" s="137"/>
      <c r="AG5" s="137"/>
      <c r="AH5" s="137"/>
      <c r="AI5" s="137"/>
      <c r="AJ5" s="137"/>
      <c r="AK5" s="137"/>
      <c r="AL5" s="137"/>
      <c r="AM5" s="137"/>
      <c r="AN5" s="137"/>
      <c r="AO5" s="137"/>
      <c r="AP5" s="138"/>
      <c r="AS5" s="62"/>
      <c r="AT5" s="62"/>
      <c r="AU5" s="62"/>
      <c r="AV5" s="62"/>
      <c r="AW5" s="62"/>
      <c r="AX5" s="62"/>
      <c r="AY5" s="62"/>
      <c r="AZ5" s="62"/>
      <c r="BA5" s="62"/>
      <c r="BB5" s="62"/>
      <c r="BC5" s="62"/>
      <c r="BD5" s="62"/>
      <c r="BE5" s="62"/>
      <c r="BF5" s="62"/>
      <c r="BG5" s="62"/>
      <c r="BH5" s="62"/>
      <c r="BI5" s="62"/>
      <c r="BJ5" s="62"/>
      <c r="BK5" s="62"/>
      <c r="BL5" s="62"/>
      <c r="BM5" s="62"/>
      <c r="BN5" s="62"/>
      <c r="BO5" s="62"/>
      <c r="BP5" s="62"/>
      <c r="BQ5" s="62"/>
      <c r="BR5" s="62"/>
      <c r="BS5" s="62"/>
      <c r="BT5" s="62"/>
      <c r="BU5" s="62"/>
      <c r="BV5" s="62"/>
      <c r="BW5" s="62"/>
      <c r="BX5" s="62"/>
      <c r="BY5" s="62"/>
      <c r="BZ5" s="62"/>
      <c r="CA5" s="62"/>
      <c r="CB5" s="62"/>
      <c r="CC5" s="62"/>
      <c r="CD5" s="62"/>
      <c r="CE5" s="62"/>
      <c r="CF5" s="63"/>
    </row>
    <row r="6" spans="1:84" s="146" customFormat="1" ht="16.5" thickBot="1">
      <c r="A6" s="140" t="s">
        <v>37</v>
      </c>
      <c r="B6" s="141"/>
      <c r="C6" s="142"/>
      <c r="D6" s="143"/>
      <c r="E6" s="143"/>
      <c r="F6" s="143"/>
      <c r="G6" s="143"/>
      <c r="H6" s="143"/>
      <c r="I6" s="143"/>
      <c r="J6" s="143"/>
      <c r="K6" s="143"/>
      <c r="L6" s="143"/>
      <c r="M6" s="143"/>
      <c r="N6" s="143"/>
      <c r="O6" s="143"/>
      <c r="P6" s="143"/>
      <c r="Q6" s="143"/>
      <c r="R6" s="143"/>
      <c r="S6" s="143"/>
      <c r="T6" s="143"/>
      <c r="U6" s="143"/>
      <c r="V6" s="143"/>
      <c r="W6" s="143"/>
      <c r="X6" s="143"/>
      <c r="Y6" s="143"/>
      <c r="Z6" s="143"/>
      <c r="AA6" s="143"/>
      <c r="AB6" s="143"/>
      <c r="AC6" s="143"/>
      <c r="AD6" s="143"/>
      <c r="AE6" s="143"/>
      <c r="AF6" s="143"/>
      <c r="AG6" s="143"/>
      <c r="AH6" s="143"/>
      <c r="AI6" s="143"/>
      <c r="AJ6" s="143"/>
      <c r="AK6" s="143"/>
      <c r="AL6" s="143"/>
      <c r="AM6" s="143"/>
      <c r="AN6" s="143"/>
      <c r="AO6" s="143"/>
      <c r="AP6" s="144"/>
      <c r="AQ6" s="145"/>
      <c r="AR6" s="145"/>
      <c r="AS6" s="64"/>
      <c r="AT6" s="65"/>
      <c r="AU6" s="65"/>
      <c r="AV6" s="65"/>
      <c r="AW6" s="65"/>
      <c r="AX6" s="65"/>
      <c r="AY6" s="65"/>
      <c r="AZ6" s="65"/>
      <c r="BA6" s="65"/>
      <c r="BB6" s="65"/>
      <c r="BC6" s="65"/>
      <c r="BD6" s="65"/>
      <c r="BE6" s="65"/>
      <c r="BF6" s="65"/>
      <c r="BG6" s="65"/>
      <c r="BH6" s="65"/>
      <c r="BI6" s="65"/>
      <c r="BJ6" s="65"/>
      <c r="BK6" s="65"/>
      <c r="BL6" s="65"/>
      <c r="BM6" s="65"/>
      <c r="BN6" s="65"/>
      <c r="BO6" s="65"/>
      <c r="BP6" s="65"/>
      <c r="BQ6" s="65"/>
      <c r="BR6" s="65"/>
      <c r="BS6" s="65"/>
      <c r="BT6" s="65"/>
      <c r="BU6" s="65"/>
      <c r="BV6" s="65"/>
      <c r="BW6" s="65"/>
      <c r="BX6" s="65"/>
      <c r="BY6" s="65"/>
      <c r="BZ6" s="65"/>
      <c r="CA6" s="65"/>
      <c r="CB6" s="65"/>
      <c r="CC6" s="65"/>
      <c r="CD6" s="65"/>
      <c r="CE6" s="65"/>
      <c r="CF6" s="66"/>
    </row>
    <row r="7" spans="1:84" ht="15.75">
      <c r="A7" s="147" t="s">
        <v>38</v>
      </c>
      <c r="B7" s="148" t="s">
        <v>39</v>
      </c>
      <c r="C7" s="4"/>
      <c r="D7" s="5"/>
      <c r="E7" s="5"/>
      <c r="F7" s="5"/>
      <c r="G7" s="5"/>
      <c r="H7" s="5"/>
      <c r="I7" s="5"/>
      <c r="J7" s="5"/>
      <c r="K7" s="5"/>
      <c r="L7" s="5"/>
      <c r="M7" s="5"/>
      <c r="N7" s="5"/>
      <c r="O7" s="5"/>
      <c r="P7" s="5"/>
      <c r="Q7" s="5"/>
      <c r="R7" s="5"/>
      <c r="S7" s="5"/>
      <c r="T7" s="5"/>
      <c r="U7" s="5"/>
      <c r="V7" s="5"/>
      <c r="W7" s="5"/>
      <c r="X7" s="5"/>
      <c r="Y7" s="5"/>
      <c r="Z7" s="5"/>
      <c r="AA7" s="5"/>
      <c r="AB7" s="5"/>
      <c r="AC7" s="5"/>
      <c r="AD7" s="5"/>
      <c r="AE7" s="5"/>
      <c r="AF7" s="5"/>
      <c r="AG7" s="5"/>
      <c r="AH7" s="5"/>
      <c r="AI7" s="5"/>
      <c r="AJ7" s="5"/>
      <c r="AK7" s="5"/>
      <c r="AL7" s="5"/>
      <c r="AM7" s="5"/>
      <c r="AN7" s="5"/>
      <c r="AO7" s="5"/>
      <c r="AP7" s="6"/>
      <c r="AS7" s="51" t="str" cm="1">
        <f t="array" ref="AS7">_xlfn.IFS(C7="Yes", 1, C7="No",0,C7="n/a"," ", C7="na"," ", C7=""," ")</f>
        <v xml:space="preserve"> </v>
      </c>
      <c r="AT7" s="51" t="str" cm="1">
        <f t="array" ref="AT7">_xlfn.IFS(D7="Yes", 1, D7="No",0,D7="n/a"," ", D7="na"," ", D7=""," ")</f>
        <v xml:space="preserve"> </v>
      </c>
      <c r="AU7" s="51" t="str" cm="1">
        <f t="array" ref="AU7">_xlfn.IFS(E7="Yes", 1, E7="No",0,E7="n/a"," ", E7="na"," ", E7=""," ")</f>
        <v xml:space="preserve"> </v>
      </c>
      <c r="AV7" s="51" t="str" cm="1">
        <f t="array" ref="AV7">_xlfn.IFS(F7="Yes", 1, F7="No",0,F7="n/a"," ", F7="na"," ", F7=""," ")</f>
        <v xml:space="preserve"> </v>
      </c>
      <c r="AW7" s="51" t="str" cm="1">
        <f t="array" ref="AW7">_xlfn.IFS(G7="Yes", 1, G7="No",0,G7="n/a"," ", G7="na"," ", G7=""," ")</f>
        <v xml:space="preserve"> </v>
      </c>
      <c r="AX7" s="51" t="str" cm="1">
        <f t="array" ref="AX7">_xlfn.IFS(H7="Yes", 1, H7="No",0,H7="n/a"," ", H7="na"," ", H7=""," ")</f>
        <v xml:space="preserve"> </v>
      </c>
      <c r="AY7" s="51" t="str" cm="1">
        <f t="array" ref="AY7">_xlfn.IFS(I7="Yes", 1, I7="No",0,I7="n/a"," ", I7="na"," ", I7=""," ")</f>
        <v xml:space="preserve"> </v>
      </c>
      <c r="AZ7" s="51" t="str" cm="1">
        <f t="array" ref="AZ7">_xlfn.IFS(J7="Yes", 1, J7="No",0,J7="n/a"," ", J7="na"," ", J7=""," ")</f>
        <v xml:space="preserve"> </v>
      </c>
      <c r="BA7" s="51" t="str" cm="1">
        <f t="array" ref="BA7">_xlfn.IFS(K7="Yes", 1, K7="No",0,K7="n/a"," ", K7="na"," ", K7=""," ")</f>
        <v xml:space="preserve"> </v>
      </c>
      <c r="BB7" s="51" t="str" cm="1">
        <f t="array" ref="BB7">_xlfn.IFS(L7="Yes", 1, L7="No",0,L7="n/a"," ", L7="na"," ", L7=""," ")</f>
        <v xml:space="preserve"> </v>
      </c>
      <c r="BC7" s="51" t="str" cm="1">
        <f t="array" ref="BC7">_xlfn.IFS(M7="Yes", 1, M7="No",0,M7="n/a"," ", M7="na"," ", M7=""," ")</f>
        <v xml:space="preserve"> </v>
      </c>
      <c r="BD7" s="51" t="str" cm="1">
        <f t="array" ref="BD7">_xlfn.IFS(N7="Yes", 1, N7="No",0,N7="n/a"," ", N7="na"," ", N7=""," ")</f>
        <v xml:space="preserve"> </v>
      </c>
      <c r="BE7" s="51" t="str" cm="1">
        <f t="array" ref="BE7">_xlfn.IFS(O7="Yes", 1, O7="No",0,O7="n/a"," ", O7="na"," ", O7=""," ")</f>
        <v xml:space="preserve"> </v>
      </c>
      <c r="BF7" s="51" t="str" cm="1">
        <f t="array" ref="BF7">_xlfn.IFS(P7="Yes", 1, P7="No",0,P7="n/a"," ", P7="na"," ", P7=""," ")</f>
        <v xml:space="preserve"> </v>
      </c>
      <c r="BG7" s="51" t="str" cm="1">
        <f t="array" ref="BG7">_xlfn.IFS(Q7="Yes", 1, Q7="No",0,Q7="n/a"," ", Q7="na"," ", Q7=""," ")</f>
        <v xml:space="preserve"> </v>
      </c>
      <c r="BH7" s="51" t="str" cm="1">
        <f t="array" ref="BH7">_xlfn.IFS(R7="Yes", 1, R7="No",0,R7="n/a"," ", R7="na"," ", R7=""," ")</f>
        <v xml:space="preserve"> </v>
      </c>
      <c r="BI7" s="51" t="str" cm="1">
        <f t="array" ref="BI7">_xlfn.IFS(S7="Yes", 1, S7="No",0,S7="n/a"," ", S7="na"," ", S7=""," ")</f>
        <v xml:space="preserve"> </v>
      </c>
      <c r="BJ7" s="51" t="str" cm="1">
        <f t="array" ref="BJ7">_xlfn.IFS(T7="Yes", 1, T7="No",0,T7="n/a"," ", T7="na"," ", T7=""," ")</f>
        <v xml:space="preserve"> </v>
      </c>
      <c r="BK7" s="51" t="str" cm="1">
        <f t="array" ref="BK7">_xlfn.IFS(U7="Yes", 1, U7="No",0,U7="n/a"," ", U7="na"," ", U7=""," ")</f>
        <v xml:space="preserve"> </v>
      </c>
      <c r="BL7" s="51" t="str" cm="1">
        <f t="array" ref="BL7">_xlfn.IFS(V7="Yes", 1, V7="No",0,V7="n/a"," ", V7="na"," ", V7=""," ")</f>
        <v xml:space="preserve"> </v>
      </c>
      <c r="BM7" s="51" t="str" cm="1">
        <f t="array" ref="BM7">_xlfn.IFS(W7="Yes", 1, W7="No",0,W7="n/a"," ", W7="na"," ", W7=""," ")</f>
        <v xml:space="preserve"> </v>
      </c>
      <c r="BN7" s="51" t="str" cm="1">
        <f t="array" ref="BN7">_xlfn.IFS(X7="Yes", 1, X7="No",0,X7="n/a"," ", X7="na"," ", X7=""," ")</f>
        <v xml:space="preserve"> </v>
      </c>
      <c r="BO7" s="51" t="str" cm="1">
        <f t="array" ref="BO7">_xlfn.IFS(Y7="Yes", 1, Y7="No",0,Y7="n/a"," ", Y7="na"," ", Y7=""," ")</f>
        <v xml:space="preserve"> </v>
      </c>
      <c r="BP7" s="51" t="str" cm="1">
        <f t="array" ref="BP7">_xlfn.IFS(Z7="Yes", 1, Z7="No",0,Z7="n/a"," ", Z7="na"," ", Z7=""," ")</f>
        <v xml:space="preserve"> </v>
      </c>
      <c r="BQ7" s="51" t="str" cm="1">
        <f t="array" ref="BQ7">_xlfn.IFS(AA7="Yes", 1, AA7="No",0,AA7="n/a"," ", AA7="na"," ", AA7=""," ")</f>
        <v xml:space="preserve"> </v>
      </c>
      <c r="BR7" s="51" t="str" cm="1">
        <f t="array" ref="BR7">_xlfn.IFS(AB7="Yes", 1, AB7="No",0,AB7="n/a"," ", AB7="na"," ", AB7=""," ")</f>
        <v xml:space="preserve"> </v>
      </c>
      <c r="BS7" s="51" t="str" cm="1">
        <f t="array" ref="BS7">_xlfn.IFS(AC7="Yes", 1, AC7="No",0,AC7="n/a"," ", AC7="na"," ", AC7=""," ")</f>
        <v xml:space="preserve"> </v>
      </c>
      <c r="BT7" s="51" t="str" cm="1">
        <f t="array" ref="BT7">_xlfn.IFS(AD7="Yes", 1, AD7="No",0,AD7="n/a"," ", AD7="na"," ", AD7=""," ")</f>
        <v xml:space="preserve"> </v>
      </c>
      <c r="BU7" s="51" t="str" cm="1">
        <f t="array" ref="BU7">_xlfn.IFS(AE7="Yes", 1, AE7="No",0,AE7="n/a"," ", AE7="na"," ", AE7=""," ")</f>
        <v xml:space="preserve"> </v>
      </c>
      <c r="BV7" s="51" t="str" cm="1">
        <f t="array" ref="BV7">_xlfn.IFS(AF7="Yes", 1, AF7="No",0,AF7="n/a"," ", AF7="na"," ", AF7=""," ")</f>
        <v xml:space="preserve"> </v>
      </c>
      <c r="BW7" s="51" t="str" cm="1">
        <f t="array" ref="BW7">_xlfn.IFS(AG7="Yes", 1, AG7="No",0,AG7="n/a"," ", AG7="na"," ", AG7=""," ")</f>
        <v xml:space="preserve"> </v>
      </c>
      <c r="BX7" s="51" t="str" cm="1">
        <f t="array" ref="BX7">_xlfn.IFS(AH7="Yes", 1, AH7="No",0,AH7="n/a"," ", AH7="na"," ", AH7=""," ")</f>
        <v xml:space="preserve"> </v>
      </c>
      <c r="BY7" s="51" t="str" cm="1">
        <f t="array" ref="BY7">_xlfn.IFS(AI7="Yes", 1, AI7="No",0,AI7="n/a"," ", AI7="na"," ", AI7=""," ")</f>
        <v xml:space="preserve"> </v>
      </c>
      <c r="BZ7" s="51" t="str" cm="1">
        <f t="array" ref="BZ7">_xlfn.IFS(AJ7="Yes", 1, AJ7="No",0,AJ7="n/a"," ", AJ7="na"," ", AJ7=""," ")</f>
        <v xml:space="preserve"> </v>
      </c>
      <c r="CA7" s="51" t="str" cm="1">
        <f t="array" ref="CA7">_xlfn.IFS(AK7="Yes", 1, AK7="No",0,AK7="n/a"," ", AK7="na"," ", AK7=""," ")</f>
        <v xml:space="preserve"> </v>
      </c>
      <c r="CB7" s="51" t="str" cm="1">
        <f t="array" ref="CB7">_xlfn.IFS(AL7="Yes", 1, AL7="No",0,AL7="n/a"," ", AL7="na"," ", AL7=""," ")</f>
        <v xml:space="preserve"> </v>
      </c>
      <c r="CC7" s="51" t="str" cm="1">
        <f t="array" ref="CC7">_xlfn.IFS(AM7="Yes", 1, AM7="No",0,AM7="n/a"," ", AM7="na"," ", AM7=""," ")</f>
        <v xml:space="preserve"> </v>
      </c>
      <c r="CD7" s="51" t="str" cm="1">
        <f t="array" ref="CD7">_xlfn.IFS(AN7="Yes", 1, AN7="No",0,AN7="n/a"," ", AN7="na"," ", AN7=""," ")</f>
        <v xml:space="preserve"> </v>
      </c>
      <c r="CE7" s="51" t="str" cm="1">
        <f t="array" ref="CE7">_xlfn.IFS(AO7="Yes", 1, AO7="No",0,AO7="n/a"," ", AO7="na"," ", AO7=""," ")</f>
        <v xml:space="preserve"> </v>
      </c>
      <c r="CF7" s="51" t="str" cm="1">
        <f t="array" ref="CF7">_xlfn.IFS(AP7="Yes", 1, AP7="No",0,AP7="n/a"," ", AP7="na"," ", AP7=""," ")</f>
        <v xml:space="preserve"> </v>
      </c>
    </row>
    <row r="8" spans="1:84" ht="15.75">
      <c r="A8" s="149" t="s">
        <v>40</v>
      </c>
      <c r="B8" s="150" t="s">
        <v>41</v>
      </c>
      <c r="C8" s="7"/>
      <c r="D8" s="8"/>
      <c r="E8" s="8"/>
      <c r="F8" s="8"/>
      <c r="G8" s="8"/>
      <c r="H8" s="8"/>
      <c r="I8" s="8"/>
      <c r="J8" s="8"/>
      <c r="K8" s="8"/>
      <c r="L8" s="8"/>
      <c r="M8" s="8"/>
      <c r="N8" s="8"/>
      <c r="O8" s="8"/>
      <c r="P8" s="8"/>
      <c r="Q8" s="8"/>
      <c r="R8" s="8"/>
      <c r="S8" s="8"/>
      <c r="T8" s="8"/>
      <c r="U8" s="8"/>
      <c r="V8" s="8"/>
      <c r="W8" s="8"/>
      <c r="X8" s="8"/>
      <c r="Y8" s="8"/>
      <c r="Z8" s="8"/>
      <c r="AA8" s="8"/>
      <c r="AB8" s="8"/>
      <c r="AC8" s="8"/>
      <c r="AD8" s="8"/>
      <c r="AE8" s="8"/>
      <c r="AF8" s="8"/>
      <c r="AG8" s="8"/>
      <c r="AH8" s="8"/>
      <c r="AI8" s="8"/>
      <c r="AJ8" s="8"/>
      <c r="AK8" s="8"/>
      <c r="AL8" s="8"/>
      <c r="AM8" s="8"/>
      <c r="AN8" s="8"/>
      <c r="AO8" s="8"/>
      <c r="AP8" s="9"/>
      <c r="AS8" s="51" t="str" cm="1">
        <f t="array" ref="AS8">_xlfn.IFS(C8="Yes", 1, C8="No",0,C8="n/a"," ", C8="na"," ", C8=""," ")</f>
        <v xml:space="preserve"> </v>
      </c>
      <c r="AT8" s="51" t="str" cm="1">
        <f t="array" ref="AT8">_xlfn.IFS(D8="Yes", 1, D8="No",0,D8="n/a"," ", D8="na"," ", D8=""," ")</f>
        <v xml:space="preserve"> </v>
      </c>
      <c r="AU8" s="51" t="str" cm="1">
        <f t="array" ref="AU8">_xlfn.IFS(E8="Yes", 1, E8="No",0,E8="n/a"," ", E8="na"," ", E8=""," ")</f>
        <v xml:space="preserve"> </v>
      </c>
      <c r="AV8" s="51" t="str" cm="1">
        <f t="array" ref="AV8">_xlfn.IFS(F8="Yes", 1, F8="No",0,F8="n/a"," ", F8="na"," ", F8=""," ")</f>
        <v xml:space="preserve"> </v>
      </c>
      <c r="AW8" s="51" t="str" cm="1">
        <f t="array" ref="AW8">_xlfn.IFS(G8="Yes", 1, G8="No",0,G8="n/a"," ", G8="na"," ", G8=""," ")</f>
        <v xml:space="preserve"> </v>
      </c>
      <c r="AX8" s="51" t="str" cm="1">
        <f t="array" ref="AX8">_xlfn.IFS(H8="Yes", 1, H8="No",0,H8="n/a"," ", H8="na"," ", H8=""," ")</f>
        <v xml:space="preserve"> </v>
      </c>
      <c r="AY8" s="51" t="str" cm="1">
        <f t="array" ref="AY8">_xlfn.IFS(I8="Yes", 1, I8="No",0,I8="n/a"," ", I8="na"," ", I8=""," ")</f>
        <v xml:space="preserve"> </v>
      </c>
      <c r="AZ8" s="51" t="str" cm="1">
        <f t="array" ref="AZ8">_xlfn.IFS(J8="Yes", 1, J8="No",0,J8="n/a"," ", J8="na"," ", J8=""," ")</f>
        <v xml:space="preserve"> </v>
      </c>
      <c r="BA8" s="51" t="str" cm="1">
        <f t="array" ref="BA8">_xlfn.IFS(K8="Yes", 1, K8="No",0,K8="n/a"," ", K8="na"," ", K8=""," ")</f>
        <v xml:space="preserve"> </v>
      </c>
      <c r="BB8" s="51" t="str" cm="1">
        <f t="array" ref="BB8">_xlfn.IFS(L8="Yes", 1, L8="No",0,L8="n/a"," ", L8="na"," ", L8=""," ")</f>
        <v xml:space="preserve"> </v>
      </c>
      <c r="BC8" s="51" t="str" cm="1">
        <f t="array" ref="BC8">_xlfn.IFS(M8="Yes", 1, M8="No",0,M8="n/a"," ", M8="na"," ", M8=""," ")</f>
        <v xml:space="preserve"> </v>
      </c>
      <c r="BD8" s="51" t="str" cm="1">
        <f t="array" ref="BD8">_xlfn.IFS(N8="Yes", 1, N8="No",0,N8="n/a"," ", N8="na"," ", N8=""," ")</f>
        <v xml:space="preserve"> </v>
      </c>
      <c r="BE8" s="51" t="str" cm="1">
        <f t="array" ref="BE8">_xlfn.IFS(O8="Yes", 1, O8="No",0,O8="n/a"," ", O8="na"," ", O8=""," ")</f>
        <v xml:space="preserve"> </v>
      </c>
      <c r="BF8" s="51" t="str" cm="1">
        <f t="array" ref="BF8">_xlfn.IFS(P8="Yes", 1, P8="No",0,P8="n/a"," ", P8="na"," ", P8=""," ")</f>
        <v xml:space="preserve"> </v>
      </c>
      <c r="BG8" s="51" t="str" cm="1">
        <f t="array" ref="BG8">_xlfn.IFS(Q8="Yes", 1, Q8="No",0,Q8="n/a"," ", Q8="na"," ", Q8=""," ")</f>
        <v xml:space="preserve"> </v>
      </c>
      <c r="BH8" s="51" t="str" cm="1">
        <f t="array" ref="BH8">_xlfn.IFS(R8="Yes", 1, R8="No",0,R8="n/a"," ", R8="na"," ", R8=""," ")</f>
        <v xml:space="preserve"> </v>
      </c>
      <c r="BI8" s="51" t="str" cm="1">
        <f t="array" ref="BI8">_xlfn.IFS(S8="Yes", 1, S8="No",0,S8="n/a"," ", S8="na"," ", S8=""," ")</f>
        <v xml:space="preserve"> </v>
      </c>
      <c r="BJ8" s="51" t="str" cm="1">
        <f t="array" ref="BJ8">_xlfn.IFS(T8="Yes", 1, T8="No",0,T8="n/a"," ", T8="na"," ", T8=""," ")</f>
        <v xml:space="preserve"> </v>
      </c>
      <c r="BK8" s="51" t="str" cm="1">
        <f t="array" ref="BK8">_xlfn.IFS(U8="Yes", 1, U8="No",0,U8="n/a"," ", U8="na"," ", U8=""," ")</f>
        <v xml:space="preserve"> </v>
      </c>
      <c r="BL8" s="51" t="str" cm="1">
        <f t="array" ref="BL8">_xlfn.IFS(V8="Yes", 1, V8="No",0,V8="n/a"," ", V8="na"," ", V8=""," ")</f>
        <v xml:space="preserve"> </v>
      </c>
      <c r="BM8" s="51" t="str" cm="1">
        <f t="array" ref="BM8">_xlfn.IFS(W8="Yes", 1, W8="No",0,W8="n/a"," ", W8="na"," ", W8=""," ")</f>
        <v xml:space="preserve"> </v>
      </c>
      <c r="BN8" s="51" t="str" cm="1">
        <f t="array" ref="BN8">_xlfn.IFS(X8="Yes", 1, X8="No",0,X8="n/a"," ", X8="na"," ", X8=""," ")</f>
        <v xml:space="preserve"> </v>
      </c>
      <c r="BO8" s="51" t="str" cm="1">
        <f t="array" ref="BO8">_xlfn.IFS(Y8="Yes", 1, Y8="No",0,Y8="n/a"," ", Y8="na"," ", Y8=""," ")</f>
        <v xml:space="preserve"> </v>
      </c>
      <c r="BP8" s="51" t="str" cm="1">
        <f t="array" ref="BP8">_xlfn.IFS(Z8="Yes", 1, Z8="No",0,Z8="n/a"," ", Z8="na"," ", Z8=""," ")</f>
        <v xml:space="preserve"> </v>
      </c>
      <c r="BQ8" s="51" t="str" cm="1">
        <f t="array" ref="BQ8">_xlfn.IFS(AA8="Yes", 1, AA8="No",0,AA8="n/a"," ", AA8="na"," ", AA8=""," ")</f>
        <v xml:space="preserve"> </v>
      </c>
      <c r="BR8" s="51" t="str" cm="1">
        <f t="array" ref="BR8">_xlfn.IFS(AB8="Yes", 1, AB8="No",0,AB8="n/a"," ", AB8="na"," ", AB8=""," ")</f>
        <v xml:space="preserve"> </v>
      </c>
      <c r="BS8" s="51" t="str" cm="1">
        <f t="array" ref="BS8">_xlfn.IFS(AC8="Yes", 1, AC8="No",0,AC8="n/a"," ", AC8="na"," ", AC8=""," ")</f>
        <v xml:space="preserve"> </v>
      </c>
      <c r="BT8" s="51" t="str" cm="1">
        <f t="array" ref="BT8">_xlfn.IFS(AD8="Yes", 1, AD8="No",0,AD8="n/a"," ", AD8="na"," ", AD8=""," ")</f>
        <v xml:space="preserve"> </v>
      </c>
      <c r="BU8" s="51" t="str" cm="1">
        <f t="array" ref="BU8">_xlfn.IFS(AE8="Yes", 1, AE8="No",0,AE8="n/a"," ", AE8="na"," ", AE8=""," ")</f>
        <v xml:space="preserve"> </v>
      </c>
      <c r="BV8" s="51" t="str" cm="1">
        <f t="array" ref="BV8">_xlfn.IFS(AF8="Yes", 1, AF8="No",0,AF8="n/a"," ", AF8="na"," ", AF8=""," ")</f>
        <v xml:space="preserve"> </v>
      </c>
      <c r="BW8" s="51" t="str" cm="1">
        <f t="array" ref="BW8">_xlfn.IFS(AG8="Yes", 1, AG8="No",0,AG8="n/a"," ", AG8="na"," ", AG8=""," ")</f>
        <v xml:space="preserve"> </v>
      </c>
      <c r="BX8" s="51" t="str" cm="1">
        <f t="array" ref="BX8">_xlfn.IFS(AH8="Yes", 1, AH8="No",0,AH8="n/a"," ", AH8="na"," ", AH8=""," ")</f>
        <v xml:space="preserve"> </v>
      </c>
      <c r="BY8" s="51" t="str" cm="1">
        <f t="array" ref="BY8">_xlfn.IFS(AI8="Yes", 1, AI8="No",0,AI8="n/a"," ", AI8="na"," ", AI8=""," ")</f>
        <v xml:space="preserve"> </v>
      </c>
      <c r="BZ8" s="51" t="str" cm="1">
        <f t="array" ref="BZ8">_xlfn.IFS(AJ8="Yes", 1, AJ8="No",0,AJ8="n/a"," ", AJ8="na"," ", AJ8=""," ")</f>
        <v xml:space="preserve"> </v>
      </c>
      <c r="CA8" s="51" t="str" cm="1">
        <f t="array" ref="CA8">_xlfn.IFS(AK8="Yes", 1, AK8="No",0,AK8="n/a"," ", AK8="na"," ", AK8=""," ")</f>
        <v xml:space="preserve"> </v>
      </c>
      <c r="CB8" s="51" t="str" cm="1">
        <f t="array" ref="CB8">_xlfn.IFS(AL8="Yes", 1, AL8="No",0,AL8="n/a"," ", AL8="na"," ", AL8=""," ")</f>
        <v xml:space="preserve"> </v>
      </c>
      <c r="CC8" s="51" t="str" cm="1">
        <f t="array" ref="CC8">_xlfn.IFS(AM8="Yes", 1, AM8="No",0,AM8="n/a"," ", AM8="na"," ", AM8=""," ")</f>
        <v xml:space="preserve"> </v>
      </c>
      <c r="CD8" s="51" t="str" cm="1">
        <f t="array" ref="CD8">_xlfn.IFS(AN8="Yes", 1, AN8="No",0,AN8="n/a"," ", AN8="na"," ", AN8=""," ")</f>
        <v xml:space="preserve"> </v>
      </c>
      <c r="CE8" s="51" t="str" cm="1">
        <f t="array" ref="CE8">_xlfn.IFS(AO8="Yes", 1, AO8="No",0,AO8="n/a"," ", AO8="na"," ", AO8=""," ")</f>
        <v xml:space="preserve"> </v>
      </c>
      <c r="CF8" s="51" t="str" cm="1">
        <f t="array" ref="CF8">_xlfn.IFS(AP8="Yes", 1, AP8="No",0,AP8="n/a"," ", AP8="na"," ", AP8=""," ")</f>
        <v xml:space="preserve"> </v>
      </c>
    </row>
    <row r="9" spans="1:84" ht="15.75">
      <c r="A9" s="151" t="s">
        <v>42</v>
      </c>
      <c r="B9" s="152" t="s">
        <v>41</v>
      </c>
      <c r="C9" s="4"/>
      <c r="D9" s="4"/>
      <c r="E9" s="4"/>
      <c r="F9" s="4"/>
      <c r="G9" s="4"/>
      <c r="H9" s="4"/>
      <c r="I9" s="5"/>
      <c r="J9" s="4"/>
      <c r="K9" s="4"/>
      <c r="L9" s="4"/>
      <c r="M9" s="5"/>
      <c r="N9" s="5"/>
      <c r="O9" s="5"/>
      <c r="P9" s="5"/>
      <c r="Q9" s="5"/>
      <c r="R9" s="5"/>
      <c r="S9" s="5"/>
      <c r="T9" s="5"/>
      <c r="U9" s="5"/>
      <c r="V9" s="5"/>
      <c r="W9" s="5"/>
      <c r="X9" s="5"/>
      <c r="Y9" s="5"/>
      <c r="Z9" s="5"/>
      <c r="AA9" s="5"/>
      <c r="AB9" s="5"/>
      <c r="AC9" s="5"/>
      <c r="AD9" s="5"/>
      <c r="AE9" s="5"/>
      <c r="AF9" s="5"/>
      <c r="AG9" s="5"/>
      <c r="AH9" s="5"/>
      <c r="AI9" s="5"/>
      <c r="AJ9" s="5"/>
      <c r="AK9" s="5"/>
      <c r="AL9" s="5"/>
      <c r="AM9" s="5"/>
      <c r="AN9" s="5"/>
      <c r="AO9" s="5"/>
      <c r="AP9" s="6"/>
      <c r="AS9" s="51" t="str" cm="1">
        <f t="array" ref="AS9">_xlfn.IFS(C9="Yes", 1, C9="No",0,C9="n/a"," ", C9="na"," ", C9=""," ")</f>
        <v xml:space="preserve"> </v>
      </c>
      <c r="AT9" s="51" t="str" cm="1">
        <f t="array" ref="AT9">_xlfn.IFS(D9="Yes", 1, D9="No",0,D9="n/a"," ", D9="na"," ", D9=""," ")</f>
        <v xml:space="preserve"> </v>
      </c>
      <c r="AU9" s="51" t="str" cm="1">
        <f t="array" ref="AU9">_xlfn.IFS(E9="Yes", 1, E9="No",0,E9="n/a"," ", E9="na"," ", E9=""," ")</f>
        <v xml:space="preserve"> </v>
      </c>
      <c r="AV9" s="51" t="str" cm="1">
        <f t="array" ref="AV9">_xlfn.IFS(F9="Yes", 1, F9="No",0,F9="n/a"," ", F9="na"," ", F9=""," ")</f>
        <v xml:space="preserve"> </v>
      </c>
      <c r="AW9" s="51" t="str" cm="1">
        <f t="array" ref="AW9">_xlfn.IFS(G9="Yes", 1, G9="No",0,G9="n/a"," ", G9="na"," ", G9=""," ")</f>
        <v xml:space="preserve"> </v>
      </c>
      <c r="AX9" s="51" t="str" cm="1">
        <f t="array" ref="AX9">_xlfn.IFS(H9="Yes", 1, H9="No",0,H9="n/a"," ", H9="na"," ", H9=""," ")</f>
        <v xml:space="preserve"> </v>
      </c>
      <c r="AY9" s="51" t="str" cm="1">
        <f t="array" ref="AY9">_xlfn.IFS(I9="Yes", 1, I9="No",0,I9="n/a"," ", I9="na"," ", I9=""," ")</f>
        <v xml:space="preserve"> </v>
      </c>
      <c r="AZ9" s="51" t="str" cm="1">
        <f t="array" ref="AZ9">_xlfn.IFS(J9="Yes", 1, J9="No",0,J9="n/a"," ", J9="na"," ", J9=""," ")</f>
        <v xml:space="preserve"> </v>
      </c>
      <c r="BA9" s="51" t="str" cm="1">
        <f t="array" ref="BA9">_xlfn.IFS(K9="Yes", 1, K9="No",0,K9="n/a"," ", K9="na"," ", K9=""," ")</f>
        <v xml:space="preserve"> </v>
      </c>
      <c r="BB9" s="51" t="str" cm="1">
        <f t="array" ref="BB9">_xlfn.IFS(L9="Yes", 1, L9="No",0,L9="n/a"," ", L9="na"," ", L9=""," ")</f>
        <v xml:space="preserve"> </v>
      </c>
      <c r="BC9" s="51" t="str" cm="1">
        <f t="array" ref="BC9">_xlfn.IFS(M9="Yes", 1, M9="No",0,M9="n/a"," ", M9="na"," ", M9=""," ")</f>
        <v xml:space="preserve"> </v>
      </c>
      <c r="BD9" s="51" t="str" cm="1">
        <f t="array" ref="BD9">_xlfn.IFS(N9="Yes", 1, N9="No",0,N9="n/a"," ", N9="na"," ", N9=""," ")</f>
        <v xml:space="preserve"> </v>
      </c>
      <c r="BE9" s="51" t="str" cm="1">
        <f t="array" ref="BE9">_xlfn.IFS(O9="Yes", 1, O9="No",0,O9="n/a"," ", O9="na"," ", O9=""," ")</f>
        <v xml:space="preserve"> </v>
      </c>
      <c r="BF9" s="51" t="str" cm="1">
        <f t="array" ref="BF9">_xlfn.IFS(P9="Yes", 1, P9="No",0,P9="n/a"," ", P9="na"," ", P9=""," ")</f>
        <v xml:space="preserve"> </v>
      </c>
      <c r="BG9" s="51" t="str" cm="1">
        <f t="array" ref="BG9">_xlfn.IFS(Q9="Yes", 1, Q9="No",0,Q9="n/a"," ", Q9="na"," ", Q9=""," ")</f>
        <v xml:space="preserve"> </v>
      </c>
      <c r="BH9" s="51" t="str" cm="1">
        <f t="array" ref="BH9">_xlfn.IFS(R9="Yes", 1, R9="No",0,R9="n/a"," ", R9="na"," ", R9=""," ")</f>
        <v xml:space="preserve"> </v>
      </c>
      <c r="BI9" s="51" t="str" cm="1">
        <f t="array" ref="BI9">_xlfn.IFS(S9="Yes", 1, S9="No",0,S9="n/a"," ", S9="na"," ", S9=""," ")</f>
        <v xml:space="preserve"> </v>
      </c>
      <c r="BJ9" s="51" t="str" cm="1">
        <f t="array" ref="BJ9">_xlfn.IFS(T9="Yes", 1, T9="No",0,T9="n/a"," ", T9="na"," ", T9=""," ")</f>
        <v xml:space="preserve"> </v>
      </c>
      <c r="BK9" s="51" t="str" cm="1">
        <f t="array" ref="BK9">_xlfn.IFS(U9="Yes", 1, U9="No",0,U9="n/a"," ", U9="na"," ", U9=""," ")</f>
        <v xml:space="preserve"> </v>
      </c>
      <c r="BL9" s="51" t="str" cm="1">
        <f t="array" ref="BL9">_xlfn.IFS(V9="Yes", 1, V9="No",0,V9="n/a"," ", V9="na"," ", V9=""," ")</f>
        <v xml:space="preserve"> </v>
      </c>
      <c r="BM9" s="51" t="str" cm="1">
        <f t="array" ref="BM9">_xlfn.IFS(W9="Yes", 1, W9="No",0,W9="n/a"," ", W9="na"," ", W9=""," ")</f>
        <v xml:space="preserve"> </v>
      </c>
      <c r="BN9" s="51" t="str" cm="1">
        <f t="array" ref="BN9">_xlfn.IFS(X9="Yes", 1, X9="No",0,X9="n/a"," ", X9="na"," ", X9=""," ")</f>
        <v xml:space="preserve"> </v>
      </c>
      <c r="BO9" s="51" t="str" cm="1">
        <f t="array" ref="BO9">_xlfn.IFS(Y9="Yes", 1, Y9="No",0,Y9="n/a"," ", Y9="na"," ", Y9=""," ")</f>
        <v xml:space="preserve"> </v>
      </c>
      <c r="BP9" s="51" t="str" cm="1">
        <f t="array" ref="BP9">_xlfn.IFS(Z9="Yes", 1, Z9="No",0,Z9="n/a"," ", Z9="na"," ", Z9=""," ")</f>
        <v xml:space="preserve"> </v>
      </c>
      <c r="BQ9" s="51" t="str" cm="1">
        <f t="array" ref="BQ9">_xlfn.IFS(AA9="Yes", 1, AA9="No",0,AA9="n/a"," ", AA9="na"," ", AA9=""," ")</f>
        <v xml:space="preserve"> </v>
      </c>
      <c r="BR9" s="51" t="str" cm="1">
        <f t="array" ref="BR9">_xlfn.IFS(AB9="Yes", 1, AB9="No",0,AB9="n/a"," ", AB9="na"," ", AB9=""," ")</f>
        <v xml:space="preserve"> </v>
      </c>
      <c r="BS9" s="51" t="str" cm="1">
        <f t="array" ref="BS9">_xlfn.IFS(AC9="Yes", 1, AC9="No",0,AC9="n/a"," ", AC9="na"," ", AC9=""," ")</f>
        <v xml:space="preserve"> </v>
      </c>
      <c r="BT9" s="51" t="str" cm="1">
        <f t="array" ref="BT9">_xlfn.IFS(AD9="Yes", 1, AD9="No",0,AD9="n/a"," ", AD9="na"," ", AD9=""," ")</f>
        <v xml:space="preserve"> </v>
      </c>
      <c r="BU9" s="51" t="str" cm="1">
        <f t="array" ref="BU9">_xlfn.IFS(AE9="Yes", 1, AE9="No",0,AE9="n/a"," ", AE9="na"," ", AE9=""," ")</f>
        <v xml:space="preserve"> </v>
      </c>
      <c r="BV9" s="51" t="str" cm="1">
        <f t="array" ref="BV9">_xlfn.IFS(AF9="Yes", 1, AF9="No",0,AF9="n/a"," ", AF9="na"," ", AF9=""," ")</f>
        <v xml:space="preserve"> </v>
      </c>
      <c r="BW9" s="51" t="str" cm="1">
        <f t="array" ref="BW9">_xlfn.IFS(AG9="Yes", 1, AG9="No",0,AG9="n/a"," ", AG9="na"," ", AG9=""," ")</f>
        <v xml:space="preserve"> </v>
      </c>
      <c r="BX9" s="51" t="str" cm="1">
        <f t="array" ref="BX9">_xlfn.IFS(AH9="Yes", 1, AH9="No",0,AH9="n/a"," ", AH9="na"," ", AH9=""," ")</f>
        <v xml:space="preserve"> </v>
      </c>
      <c r="BY9" s="51" t="str" cm="1">
        <f t="array" ref="BY9">_xlfn.IFS(AI9="Yes", 1, AI9="No",0,AI9="n/a"," ", AI9="na"," ", AI9=""," ")</f>
        <v xml:space="preserve"> </v>
      </c>
      <c r="BZ9" s="51" t="str" cm="1">
        <f t="array" ref="BZ9">_xlfn.IFS(AJ9="Yes", 1, AJ9="No",0,AJ9="n/a"," ", AJ9="na"," ", AJ9=""," ")</f>
        <v xml:space="preserve"> </v>
      </c>
      <c r="CA9" s="51" t="str" cm="1">
        <f t="array" ref="CA9">_xlfn.IFS(AK9="Yes", 1, AK9="No",0,AK9="n/a"," ", AK9="na"," ", AK9=""," ")</f>
        <v xml:space="preserve"> </v>
      </c>
      <c r="CB9" s="51" t="str" cm="1">
        <f t="array" ref="CB9">_xlfn.IFS(AL9="Yes", 1, AL9="No",0,AL9="n/a"," ", AL9="na"," ", AL9=""," ")</f>
        <v xml:space="preserve"> </v>
      </c>
      <c r="CC9" s="51" t="str" cm="1">
        <f t="array" ref="CC9">_xlfn.IFS(AM9="Yes", 1, AM9="No",0,AM9="n/a"," ", AM9="na"," ", AM9=""," ")</f>
        <v xml:space="preserve"> </v>
      </c>
      <c r="CD9" s="51" t="str" cm="1">
        <f t="array" ref="CD9">_xlfn.IFS(AN9="Yes", 1, AN9="No",0,AN9="n/a"," ", AN9="na"," ", AN9=""," ")</f>
        <v xml:space="preserve"> </v>
      </c>
      <c r="CE9" s="51" t="str" cm="1">
        <f t="array" ref="CE9">_xlfn.IFS(AO9="Yes", 1, AO9="No",0,AO9="n/a"," ", AO9="na"," ", AO9=""," ")</f>
        <v xml:space="preserve"> </v>
      </c>
      <c r="CF9" s="51" t="str" cm="1">
        <f t="array" ref="CF9">_xlfn.IFS(AP9="Yes", 1, AP9="No",0,AP9="n/a"," ", AP9="na"," ", AP9=""," ")</f>
        <v xml:space="preserve"> </v>
      </c>
    </row>
    <row r="10" spans="1:84" s="146" customFormat="1" ht="16.5" thickBot="1">
      <c r="A10" s="282" t="s">
        <v>43</v>
      </c>
      <c r="B10" s="283"/>
      <c r="C10" s="13"/>
      <c r="D10" s="14"/>
      <c r="E10" s="14"/>
      <c r="F10" s="14"/>
      <c r="G10" s="14"/>
      <c r="H10" s="14"/>
      <c r="I10" s="14"/>
      <c r="J10" s="14"/>
      <c r="K10" s="14"/>
      <c r="L10" s="14"/>
      <c r="M10" s="14"/>
      <c r="N10" s="14"/>
      <c r="O10" s="14"/>
      <c r="P10" s="14"/>
      <c r="Q10" s="14"/>
      <c r="R10" s="14"/>
      <c r="S10" s="14"/>
      <c r="T10" s="14"/>
      <c r="U10" s="14"/>
      <c r="V10" s="14"/>
      <c r="W10" s="14"/>
      <c r="X10" s="14"/>
      <c r="Y10" s="14"/>
      <c r="Z10" s="14"/>
      <c r="AA10" s="14"/>
      <c r="AB10" s="14"/>
      <c r="AC10" s="14"/>
      <c r="AD10" s="14"/>
      <c r="AE10" s="14"/>
      <c r="AF10" s="14"/>
      <c r="AG10" s="14"/>
      <c r="AH10" s="14"/>
      <c r="AI10" s="14"/>
      <c r="AJ10" s="14"/>
      <c r="AK10" s="14"/>
      <c r="AL10" s="14"/>
      <c r="AM10" s="14"/>
      <c r="AN10" s="14"/>
      <c r="AO10" s="14"/>
      <c r="AP10" s="15"/>
      <c r="AQ10" s="145"/>
      <c r="AR10" s="145"/>
      <c r="AS10" s="65"/>
      <c r="AT10" s="67"/>
      <c r="AU10" s="67"/>
      <c r="AV10" s="67"/>
      <c r="AW10" s="67"/>
      <c r="AX10" s="67"/>
      <c r="AY10" s="67"/>
      <c r="AZ10" s="67"/>
      <c r="BA10" s="67"/>
      <c r="BB10" s="67"/>
      <c r="BC10" s="67"/>
      <c r="BD10" s="67"/>
      <c r="BE10" s="67"/>
      <c r="BF10" s="67"/>
      <c r="BG10" s="67"/>
      <c r="BH10" s="67"/>
      <c r="BI10" s="67"/>
      <c r="BJ10" s="67"/>
      <c r="BK10" s="67"/>
      <c r="BL10" s="67"/>
      <c r="BM10" s="67"/>
      <c r="BN10" s="67"/>
      <c r="BO10" s="67"/>
      <c r="BP10" s="67"/>
      <c r="BQ10" s="67"/>
      <c r="BR10" s="67"/>
      <c r="BS10" s="67"/>
      <c r="BT10" s="67"/>
      <c r="BU10" s="67"/>
      <c r="BV10" s="67"/>
      <c r="BW10" s="67"/>
      <c r="BX10" s="67"/>
      <c r="BY10" s="67"/>
      <c r="BZ10" s="67"/>
      <c r="CA10" s="67"/>
      <c r="CB10" s="67"/>
      <c r="CC10" s="67"/>
      <c r="CD10" s="67"/>
      <c r="CE10" s="67"/>
      <c r="CF10" s="68"/>
    </row>
    <row r="11" spans="1:84" ht="15.75">
      <c r="A11" s="147" t="s">
        <v>38</v>
      </c>
      <c r="B11" s="148" t="s">
        <v>39</v>
      </c>
      <c r="C11" s="4"/>
      <c r="D11" s="5"/>
      <c r="E11" s="5"/>
      <c r="F11" s="5"/>
      <c r="G11" s="5"/>
      <c r="H11" s="5"/>
      <c r="I11" s="4"/>
      <c r="J11" s="5"/>
      <c r="K11" s="5"/>
      <c r="L11" s="4"/>
      <c r="M11" s="5"/>
      <c r="N11" s="5"/>
      <c r="O11" s="5"/>
      <c r="P11" s="5"/>
      <c r="Q11" s="5"/>
      <c r="R11" s="5"/>
      <c r="S11" s="5"/>
      <c r="T11" s="5"/>
      <c r="U11" s="5"/>
      <c r="V11" s="5"/>
      <c r="W11" s="5"/>
      <c r="X11" s="5"/>
      <c r="Y11" s="5"/>
      <c r="Z11" s="5"/>
      <c r="AA11" s="5"/>
      <c r="AB11" s="5"/>
      <c r="AC11" s="5"/>
      <c r="AD11" s="5"/>
      <c r="AE11" s="5"/>
      <c r="AF11" s="5"/>
      <c r="AG11" s="5"/>
      <c r="AH11" s="5"/>
      <c r="AI11" s="5"/>
      <c r="AJ11" s="5"/>
      <c r="AK11" s="5"/>
      <c r="AL11" s="5"/>
      <c r="AM11" s="5"/>
      <c r="AN11" s="5"/>
      <c r="AO11" s="5"/>
      <c r="AP11" s="6"/>
      <c r="AS11" s="51" t="str" cm="1">
        <f t="array" ref="AS11">_xlfn.IFS(C11="Yes", 1, C11="No",0,C11="n/a"," ", C11="na"," ", C11=""," ")</f>
        <v xml:space="preserve"> </v>
      </c>
      <c r="AT11" s="51" t="str" cm="1">
        <f t="array" ref="AT11">_xlfn.IFS(D11="Yes", 1, D11="No",0,D11="n/a"," ", D11="na"," ", D11=""," ")</f>
        <v xml:space="preserve"> </v>
      </c>
      <c r="AU11" s="51" t="str" cm="1">
        <f t="array" ref="AU11">_xlfn.IFS(E11="Yes", 1, E11="No",0,E11="n/a"," ", E11="na"," ", E11=""," ")</f>
        <v xml:space="preserve"> </v>
      </c>
      <c r="AV11" s="51" t="str" cm="1">
        <f t="array" ref="AV11">_xlfn.IFS(F11="Yes", 1, F11="No",0,F11="n/a"," ", F11="na"," ", F11=""," ")</f>
        <v xml:space="preserve"> </v>
      </c>
      <c r="AW11" s="51" t="str" cm="1">
        <f t="array" ref="AW11">_xlfn.IFS(G11="Yes", 1, G11="No",0,G11="n/a"," ", G11="na"," ", G11=""," ")</f>
        <v xml:space="preserve"> </v>
      </c>
      <c r="AX11" s="51" t="str" cm="1">
        <f t="array" ref="AX11">_xlfn.IFS(H11="Yes", 1, H11="No",0,H11="n/a"," ", H11="na"," ", H11=""," ")</f>
        <v xml:space="preserve"> </v>
      </c>
      <c r="AY11" s="51" t="str" cm="1">
        <f t="array" ref="AY11">_xlfn.IFS(I11="Yes", 1, I11="No",0,I11="n/a"," ", I11="na"," ", I11=""," ")</f>
        <v xml:space="preserve"> </v>
      </c>
      <c r="AZ11" s="51" t="str" cm="1">
        <f t="array" ref="AZ11">_xlfn.IFS(J11="Yes", 1, J11="No",0,J11="n/a"," ", J11="na"," ", J11=""," ")</f>
        <v xml:space="preserve"> </v>
      </c>
      <c r="BA11" s="51" t="str" cm="1">
        <f t="array" ref="BA11">_xlfn.IFS(K11="Yes", 1, K11="No",0,K11="n/a"," ", K11="na"," ", K11=""," ")</f>
        <v xml:space="preserve"> </v>
      </c>
      <c r="BB11" s="51" t="str" cm="1">
        <f t="array" ref="BB11">_xlfn.IFS(L11="Yes", 1, L11="No",0,L11="n/a"," ", L11="na"," ", L11=""," ")</f>
        <v xml:space="preserve"> </v>
      </c>
      <c r="BC11" s="51" t="str" cm="1">
        <f t="array" ref="BC11">_xlfn.IFS(M11="Yes", 1, M11="No",0,M11="n/a"," ", M11="na"," ", M11=""," ")</f>
        <v xml:space="preserve"> </v>
      </c>
      <c r="BD11" s="51" t="str" cm="1">
        <f t="array" ref="BD11">_xlfn.IFS(N11="Yes", 1, N11="No",0,N11="n/a"," ", N11="na"," ", N11=""," ")</f>
        <v xml:space="preserve"> </v>
      </c>
      <c r="BE11" s="51" t="str" cm="1">
        <f t="array" ref="BE11">_xlfn.IFS(O11="Yes", 1, O11="No",0,O11="n/a"," ", O11="na"," ", O11=""," ")</f>
        <v xml:space="preserve"> </v>
      </c>
      <c r="BF11" s="51" t="str" cm="1">
        <f t="array" ref="BF11">_xlfn.IFS(P11="Yes", 1, P11="No",0,P11="n/a"," ", P11="na"," ", P11=""," ")</f>
        <v xml:space="preserve"> </v>
      </c>
      <c r="BG11" s="51" t="str" cm="1">
        <f t="array" ref="BG11">_xlfn.IFS(Q11="Yes", 1, Q11="No",0,Q11="n/a"," ", Q11="na"," ", Q11=""," ")</f>
        <v xml:space="preserve"> </v>
      </c>
      <c r="BH11" s="51" t="str" cm="1">
        <f t="array" ref="BH11">_xlfn.IFS(R11="Yes", 1, R11="No",0,R11="n/a"," ", R11="na"," ", R11=""," ")</f>
        <v xml:space="preserve"> </v>
      </c>
      <c r="BI11" s="51" t="str" cm="1">
        <f t="array" ref="BI11">_xlfn.IFS(S11="Yes", 1, S11="No",0,S11="n/a"," ", S11="na"," ", S11=""," ")</f>
        <v xml:space="preserve"> </v>
      </c>
      <c r="BJ11" s="51" t="str" cm="1">
        <f t="array" ref="BJ11">_xlfn.IFS(T11="Yes", 1, T11="No",0,T11="n/a"," ", T11="na"," ", T11=""," ")</f>
        <v xml:space="preserve"> </v>
      </c>
      <c r="BK11" s="51" t="str" cm="1">
        <f t="array" ref="BK11">_xlfn.IFS(U11="Yes", 1, U11="No",0,U11="n/a"," ", U11="na"," ", U11=""," ")</f>
        <v xml:space="preserve"> </v>
      </c>
      <c r="BL11" s="51" t="str" cm="1">
        <f t="array" ref="BL11">_xlfn.IFS(V11="Yes", 1, V11="No",0,V11="n/a"," ", V11="na"," ", V11=""," ")</f>
        <v xml:space="preserve"> </v>
      </c>
      <c r="BM11" s="51" t="str" cm="1">
        <f t="array" ref="BM11">_xlfn.IFS(W11="Yes", 1, W11="No",0,W11="n/a"," ", W11="na"," ", W11=""," ")</f>
        <v xml:space="preserve"> </v>
      </c>
      <c r="BN11" s="51" t="str" cm="1">
        <f t="array" ref="BN11">_xlfn.IFS(X11="Yes", 1, X11="No",0,X11="n/a"," ", X11="na"," ", X11=""," ")</f>
        <v xml:space="preserve"> </v>
      </c>
      <c r="BO11" s="51" t="str" cm="1">
        <f t="array" ref="BO11">_xlfn.IFS(Y11="Yes", 1, Y11="No",0,Y11="n/a"," ", Y11="na"," ", Y11=""," ")</f>
        <v xml:space="preserve"> </v>
      </c>
      <c r="BP11" s="51" t="str" cm="1">
        <f t="array" ref="BP11">_xlfn.IFS(Z11="Yes", 1, Z11="No",0,Z11="n/a"," ", Z11="na"," ", Z11=""," ")</f>
        <v xml:space="preserve"> </v>
      </c>
      <c r="BQ11" s="51" t="str" cm="1">
        <f t="array" ref="BQ11">_xlfn.IFS(AA11="Yes", 1, AA11="No",0,AA11="n/a"," ", AA11="na"," ", AA11=""," ")</f>
        <v xml:space="preserve"> </v>
      </c>
      <c r="BR11" s="51" t="str" cm="1">
        <f t="array" ref="BR11">_xlfn.IFS(AB11="Yes", 1, AB11="No",0,AB11="n/a"," ", AB11="na"," ", AB11=""," ")</f>
        <v xml:space="preserve"> </v>
      </c>
      <c r="BS11" s="51" t="str" cm="1">
        <f t="array" ref="BS11">_xlfn.IFS(AC11="Yes", 1, AC11="No",0,AC11="n/a"," ", AC11="na"," ", AC11=""," ")</f>
        <v xml:space="preserve"> </v>
      </c>
      <c r="BT11" s="51" t="str" cm="1">
        <f t="array" ref="BT11">_xlfn.IFS(AD11="Yes", 1, AD11="No",0,AD11="n/a"," ", AD11="na"," ", AD11=""," ")</f>
        <v xml:space="preserve"> </v>
      </c>
      <c r="BU11" s="51" t="str" cm="1">
        <f t="array" ref="BU11">_xlfn.IFS(AE11="Yes", 1, AE11="No",0,AE11="n/a"," ", AE11="na"," ", AE11=""," ")</f>
        <v xml:space="preserve"> </v>
      </c>
      <c r="BV11" s="51" t="str" cm="1">
        <f t="array" ref="BV11">_xlfn.IFS(AF11="Yes", 1, AF11="No",0,AF11="n/a"," ", AF11="na"," ", AF11=""," ")</f>
        <v xml:space="preserve"> </v>
      </c>
      <c r="BW11" s="51" t="str" cm="1">
        <f t="array" ref="BW11">_xlfn.IFS(AG11="Yes", 1, AG11="No",0,AG11="n/a"," ", AG11="na"," ", AG11=""," ")</f>
        <v xml:space="preserve"> </v>
      </c>
      <c r="BX11" s="51" t="str" cm="1">
        <f t="array" ref="BX11">_xlfn.IFS(AH11="Yes", 1, AH11="No",0,AH11="n/a"," ", AH11="na"," ", AH11=""," ")</f>
        <v xml:space="preserve"> </v>
      </c>
      <c r="BY11" s="51" t="str" cm="1">
        <f t="array" ref="BY11">_xlfn.IFS(AI11="Yes", 1, AI11="No",0,AI11="n/a"," ", AI11="na"," ", AI11=""," ")</f>
        <v xml:space="preserve"> </v>
      </c>
      <c r="BZ11" s="51" t="str" cm="1">
        <f t="array" ref="BZ11">_xlfn.IFS(AJ11="Yes", 1, AJ11="No",0,AJ11="n/a"," ", AJ11="na"," ", AJ11=""," ")</f>
        <v xml:space="preserve"> </v>
      </c>
      <c r="CA11" s="51" t="str" cm="1">
        <f t="array" ref="CA11">_xlfn.IFS(AK11="Yes", 1, AK11="No",0,AK11="n/a"," ", AK11="na"," ", AK11=""," ")</f>
        <v xml:space="preserve"> </v>
      </c>
      <c r="CB11" s="51" t="str" cm="1">
        <f t="array" ref="CB11">_xlfn.IFS(AL11="Yes", 1, AL11="No",0,AL11="n/a"," ", AL11="na"," ", AL11=""," ")</f>
        <v xml:space="preserve"> </v>
      </c>
      <c r="CC11" s="51" t="str" cm="1">
        <f t="array" ref="CC11">_xlfn.IFS(AM11="Yes", 1, AM11="No",0,AM11="n/a"," ", AM11="na"," ", AM11=""," ")</f>
        <v xml:space="preserve"> </v>
      </c>
      <c r="CD11" s="51" t="str" cm="1">
        <f t="array" ref="CD11">_xlfn.IFS(AN11="Yes", 1, AN11="No",0,AN11="n/a"," ", AN11="na"," ", AN11=""," ")</f>
        <v xml:space="preserve"> </v>
      </c>
      <c r="CE11" s="51" t="str" cm="1">
        <f t="array" ref="CE11">_xlfn.IFS(AO11="Yes", 1, AO11="No",0,AO11="n/a"," ", AO11="na"," ", AO11=""," ")</f>
        <v xml:space="preserve"> </v>
      </c>
      <c r="CF11" s="51" t="str" cm="1">
        <f t="array" ref="CF11">_xlfn.IFS(AP11="Yes", 1, AP11="No",0,AP11="n/a"," ", AP11="na"," ", AP11=""," ")</f>
        <v xml:space="preserve"> </v>
      </c>
    </row>
    <row r="12" spans="1:84" ht="15.75">
      <c r="A12" s="149" t="s">
        <v>40</v>
      </c>
      <c r="B12" s="150" t="s">
        <v>41</v>
      </c>
      <c r="C12" s="8"/>
      <c r="D12" s="8"/>
      <c r="E12" s="8"/>
      <c r="F12" s="8"/>
      <c r="G12" s="8"/>
      <c r="H12" s="8"/>
      <c r="I12" s="8"/>
      <c r="J12" s="8"/>
      <c r="K12" s="8"/>
      <c r="L12" s="8"/>
      <c r="M12" s="8"/>
      <c r="N12" s="8"/>
      <c r="O12" s="8"/>
      <c r="P12" s="8"/>
      <c r="Q12" s="8"/>
      <c r="R12" s="8"/>
      <c r="S12" s="8"/>
      <c r="T12" s="8"/>
      <c r="U12" s="8"/>
      <c r="V12" s="8"/>
      <c r="W12" s="8"/>
      <c r="X12" s="8"/>
      <c r="Y12" s="8"/>
      <c r="Z12" s="8"/>
      <c r="AA12" s="8"/>
      <c r="AB12" s="8"/>
      <c r="AC12" s="8"/>
      <c r="AD12" s="8"/>
      <c r="AE12" s="8"/>
      <c r="AF12" s="8"/>
      <c r="AG12" s="8"/>
      <c r="AH12" s="8"/>
      <c r="AI12" s="8"/>
      <c r="AJ12" s="8"/>
      <c r="AK12" s="8"/>
      <c r="AL12" s="8"/>
      <c r="AM12" s="8"/>
      <c r="AN12" s="8"/>
      <c r="AO12" s="8"/>
      <c r="AP12" s="9"/>
      <c r="AS12" s="51" t="str" cm="1">
        <f t="array" ref="AS12">_xlfn.IFS(C12="Yes", 1, C12="No",0,C12="n/a"," ", C12="na"," ", C12=""," ")</f>
        <v xml:space="preserve"> </v>
      </c>
      <c r="AT12" s="51" t="str" cm="1">
        <f t="array" ref="AT12">_xlfn.IFS(D12="Yes", 1, D12="No",0,D12="n/a"," ", D12="na"," ", D12=""," ")</f>
        <v xml:space="preserve"> </v>
      </c>
      <c r="AU12" s="51" t="str" cm="1">
        <f t="array" ref="AU12">_xlfn.IFS(E12="Yes", 1, E12="No",0,E12="n/a"," ", E12="na"," ", E12=""," ")</f>
        <v xml:space="preserve"> </v>
      </c>
      <c r="AV12" s="51" t="str" cm="1">
        <f t="array" ref="AV12">_xlfn.IFS(F12="Yes", 1, F12="No",0,F12="n/a"," ", F12="na"," ", F12=""," ")</f>
        <v xml:space="preserve"> </v>
      </c>
      <c r="AW12" s="51" t="str" cm="1">
        <f t="array" ref="AW12">_xlfn.IFS(G12="Yes", 1, G12="No",0,G12="n/a"," ", G12="na"," ", G12=""," ")</f>
        <v xml:space="preserve"> </v>
      </c>
      <c r="AX12" s="51" t="str" cm="1">
        <f t="array" ref="AX12">_xlfn.IFS(H12="Yes", 1, H12="No",0,H12="n/a"," ", H12="na"," ", H12=""," ")</f>
        <v xml:space="preserve"> </v>
      </c>
      <c r="AY12" s="51" t="str" cm="1">
        <f t="array" ref="AY12">_xlfn.IFS(I12="Yes", 1, I12="No",0,I12="n/a"," ", I12="na"," ", I12=""," ")</f>
        <v xml:space="preserve"> </v>
      </c>
      <c r="AZ12" s="51" t="str" cm="1">
        <f t="array" ref="AZ12">_xlfn.IFS(J12="Yes", 1, J12="No",0,J12="n/a"," ", J12="na"," ", J12=""," ")</f>
        <v xml:space="preserve"> </v>
      </c>
      <c r="BA12" s="51" t="str" cm="1">
        <f t="array" ref="BA12">_xlfn.IFS(K12="Yes", 1, K12="No",0,K12="n/a"," ", K12="na"," ", K12=""," ")</f>
        <v xml:space="preserve"> </v>
      </c>
      <c r="BB12" s="51" t="str" cm="1">
        <f t="array" ref="BB12">_xlfn.IFS(L12="Yes", 1, L12="No",0,L12="n/a"," ", L12="na"," ", L12=""," ")</f>
        <v xml:space="preserve"> </v>
      </c>
      <c r="BC12" s="51" t="str" cm="1">
        <f t="array" ref="BC12">_xlfn.IFS(M12="Yes", 1, M12="No",0,M12="n/a"," ", M12="na"," ", M12=""," ")</f>
        <v xml:space="preserve"> </v>
      </c>
      <c r="BD12" s="51" t="str" cm="1">
        <f t="array" ref="BD12">_xlfn.IFS(N12="Yes", 1, N12="No",0,N12="n/a"," ", N12="na"," ", N12=""," ")</f>
        <v xml:space="preserve"> </v>
      </c>
      <c r="BE12" s="51" t="str" cm="1">
        <f t="array" ref="BE12">_xlfn.IFS(O12="Yes", 1, O12="No",0,O12="n/a"," ", O12="na"," ", O12=""," ")</f>
        <v xml:space="preserve"> </v>
      </c>
      <c r="BF12" s="51" t="str" cm="1">
        <f t="array" ref="BF12">_xlfn.IFS(P12="Yes", 1, P12="No",0,P12="n/a"," ", P12="na"," ", P12=""," ")</f>
        <v xml:space="preserve"> </v>
      </c>
      <c r="BG12" s="51" t="str" cm="1">
        <f t="array" ref="BG12">_xlfn.IFS(Q12="Yes", 1, Q12="No",0,Q12="n/a"," ", Q12="na"," ", Q12=""," ")</f>
        <v xml:space="preserve"> </v>
      </c>
      <c r="BH12" s="51" t="str" cm="1">
        <f t="array" ref="BH12">_xlfn.IFS(R12="Yes", 1, R12="No",0,R12="n/a"," ", R12="na"," ", R12=""," ")</f>
        <v xml:space="preserve"> </v>
      </c>
      <c r="BI12" s="51" t="str" cm="1">
        <f t="array" ref="BI12">_xlfn.IFS(S12="Yes", 1, S12="No",0,S12="n/a"," ", S12="na"," ", S12=""," ")</f>
        <v xml:space="preserve"> </v>
      </c>
      <c r="BJ12" s="51" t="str" cm="1">
        <f t="array" ref="BJ12">_xlfn.IFS(T12="Yes", 1, T12="No",0,T12="n/a"," ", T12="na"," ", T12=""," ")</f>
        <v xml:space="preserve"> </v>
      </c>
      <c r="BK12" s="51" t="str" cm="1">
        <f t="array" ref="BK12">_xlfn.IFS(U12="Yes", 1, U12="No",0,U12="n/a"," ", U12="na"," ", U12=""," ")</f>
        <v xml:space="preserve"> </v>
      </c>
      <c r="BL12" s="51" t="str" cm="1">
        <f t="array" ref="BL12">_xlfn.IFS(V12="Yes", 1, V12="No",0,V12="n/a"," ", V12="na"," ", V12=""," ")</f>
        <v xml:space="preserve"> </v>
      </c>
      <c r="BM12" s="51" t="str" cm="1">
        <f t="array" ref="BM12">_xlfn.IFS(W12="Yes", 1, W12="No",0,W12="n/a"," ", W12="na"," ", W12=""," ")</f>
        <v xml:space="preserve"> </v>
      </c>
      <c r="BN12" s="51" t="str" cm="1">
        <f t="array" ref="BN12">_xlfn.IFS(X12="Yes", 1, X12="No",0,X12="n/a"," ", X12="na"," ", X12=""," ")</f>
        <v xml:space="preserve"> </v>
      </c>
      <c r="BO12" s="51" t="str" cm="1">
        <f t="array" ref="BO12">_xlfn.IFS(Y12="Yes", 1, Y12="No",0,Y12="n/a"," ", Y12="na"," ", Y12=""," ")</f>
        <v xml:space="preserve"> </v>
      </c>
      <c r="BP12" s="51" t="str" cm="1">
        <f t="array" ref="BP12">_xlfn.IFS(Z12="Yes", 1, Z12="No",0,Z12="n/a"," ", Z12="na"," ", Z12=""," ")</f>
        <v xml:space="preserve"> </v>
      </c>
      <c r="BQ12" s="51" t="str" cm="1">
        <f t="array" ref="BQ12">_xlfn.IFS(AA12="Yes", 1, AA12="No",0,AA12="n/a"," ", AA12="na"," ", AA12=""," ")</f>
        <v xml:space="preserve"> </v>
      </c>
      <c r="BR12" s="51" t="str" cm="1">
        <f t="array" ref="BR12">_xlfn.IFS(AB12="Yes", 1, AB12="No",0,AB12="n/a"," ", AB12="na"," ", AB12=""," ")</f>
        <v xml:space="preserve"> </v>
      </c>
      <c r="BS12" s="51" t="str" cm="1">
        <f t="array" ref="BS12">_xlfn.IFS(AC12="Yes", 1, AC12="No",0,AC12="n/a"," ", AC12="na"," ", AC12=""," ")</f>
        <v xml:space="preserve"> </v>
      </c>
      <c r="BT12" s="51" t="str" cm="1">
        <f t="array" ref="BT12">_xlfn.IFS(AD12="Yes", 1, AD12="No",0,AD12="n/a"," ", AD12="na"," ", AD12=""," ")</f>
        <v xml:space="preserve"> </v>
      </c>
      <c r="BU12" s="51" t="str" cm="1">
        <f t="array" ref="BU12">_xlfn.IFS(AE12="Yes", 1, AE12="No",0,AE12="n/a"," ", AE12="na"," ", AE12=""," ")</f>
        <v xml:space="preserve"> </v>
      </c>
      <c r="BV12" s="51" t="str" cm="1">
        <f t="array" ref="BV12">_xlfn.IFS(AF12="Yes", 1, AF12="No",0,AF12="n/a"," ", AF12="na"," ", AF12=""," ")</f>
        <v xml:space="preserve"> </v>
      </c>
      <c r="BW12" s="51" t="str" cm="1">
        <f t="array" ref="BW12">_xlfn.IFS(AG12="Yes", 1, AG12="No",0,AG12="n/a"," ", AG12="na"," ", AG12=""," ")</f>
        <v xml:space="preserve"> </v>
      </c>
      <c r="BX12" s="51" t="str" cm="1">
        <f t="array" ref="BX12">_xlfn.IFS(AH12="Yes", 1, AH12="No",0,AH12="n/a"," ", AH12="na"," ", AH12=""," ")</f>
        <v xml:space="preserve"> </v>
      </c>
      <c r="BY12" s="51" t="str" cm="1">
        <f t="array" ref="BY12">_xlfn.IFS(AI12="Yes", 1, AI12="No",0,AI12="n/a"," ", AI12="na"," ", AI12=""," ")</f>
        <v xml:space="preserve"> </v>
      </c>
      <c r="BZ12" s="51" t="str" cm="1">
        <f t="array" ref="BZ12">_xlfn.IFS(AJ12="Yes", 1, AJ12="No",0,AJ12="n/a"," ", AJ12="na"," ", AJ12=""," ")</f>
        <v xml:space="preserve"> </v>
      </c>
      <c r="CA12" s="51" t="str" cm="1">
        <f t="array" ref="CA12">_xlfn.IFS(AK12="Yes", 1, AK12="No",0,AK12="n/a"," ", AK12="na"," ", AK12=""," ")</f>
        <v xml:space="preserve"> </v>
      </c>
      <c r="CB12" s="51" t="str" cm="1">
        <f t="array" ref="CB12">_xlfn.IFS(AL12="Yes", 1, AL12="No",0,AL12="n/a"," ", AL12="na"," ", AL12=""," ")</f>
        <v xml:space="preserve"> </v>
      </c>
      <c r="CC12" s="51" t="str" cm="1">
        <f t="array" ref="CC12">_xlfn.IFS(AM12="Yes", 1, AM12="No",0,AM12="n/a"," ", AM12="na"," ", AM12=""," ")</f>
        <v xml:space="preserve"> </v>
      </c>
      <c r="CD12" s="51" t="str" cm="1">
        <f t="array" ref="CD12">_xlfn.IFS(AN12="Yes", 1, AN12="No",0,AN12="n/a"," ", AN12="na"," ", AN12=""," ")</f>
        <v xml:space="preserve"> </v>
      </c>
      <c r="CE12" s="51" t="str" cm="1">
        <f t="array" ref="CE12">_xlfn.IFS(AO12="Yes", 1, AO12="No",0,AO12="n/a"," ", AO12="na"," ", AO12=""," ")</f>
        <v xml:space="preserve"> </v>
      </c>
      <c r="CF12" s="51" t="str" cm="1">
        <f t="array" ref="CF12">_xlfn.IFS(AP12="Yes", 1, AP12="No",0,AP12="n/a"," ", AP12="na"," ", AP12=""," ")</f>
        <v xml:space="preserve"> </v>
      </c>
    </row>
    <row r="13" spans="1:84" ht="15.75">
      <c r="A13" s="151" t="s">
        <v>42</v>
      </c>
      <c r="B13" s="152" t="s">
        <v>41</v>
      </c>
      <c r="C13" s="8"/>
      <c r="D13" s="8"/>
      <c r="E13" s="8"/>
      <c r="F13" s="8"/>
      <c r="G13" s="4"/>
      <c r="H13" s="8"/>
      <c r="I13" s="8"/>
      <c r="J13" s="4"/>
      <c r="K13" s="8"/>
      <c r="L13" s="4"/>
      <c r="M13" s="5"/>
      <c r="N13" s="5"/>
      <c r="O13" s="5"/>
      <c r="P13" s="5"/>
      <c r="Q13" s="5"/>
      <c r="R13" s="5"/>
      <c r="S13" s="5"/>
      <c r="T13" s="5"/>
      <c r="U13" s="5"/>
      <c r="V13" s="5"/>
      <c r="W13" s="5"/>
      <c r="X13" s="5"/>
      <c r="Y13" s="5"/>
      <c r="Z13" s="5"/>
      <c r="AA13" s="5"/>
      <c r="AB13" s="5"/>
      <c r="AC13" s="5"/>
      <c r="AD13" s="5"/>
      <c r="AE13" s="5"/>
      <c r="AF13" s="5"/>
      <c r="AG13" s="5"/>
      <c r="AH13" s="5"/>
      <c r="AI13" s="5"/>
      <c r="AJ13" s="5"/>
      <c r="AK13" s="5"/>
      <c r="AL13" s="5"/>
      <c r="AM13" s="5"/>
      <c r="AN13" s="5"/>
      <c r="AO13" s="5"/>
      <c r="AP13" s="6"/>
      <c r="AS13" s="51" t="str" cm="1">
        <f t="array" ref="AS13">_xlfn.IFS(C13="Yes", 1, C13="No",0,C13="n/a"," ", C13="na"," ", C13=""," ")</f>
        <v xml:space="preserve"> </v>
      </c>
      <c r="AT13" s="51" t="str" cm="1">
        <f t="array" ref="AT13">_xlfn.IFS(D13="Yes", 1, D13="No",0,D13="n/a"," ", D13="na"," ", D13=""," ")</f>
        <v xml:space="preserve"> </v>
      </c>
      <c r="AU13" s="51" t="str" cm="1">
        <f t="array" ref="AU13">_xlfn.IFS(E13="Yes", 1, E13="No",0,E13="n/a"," ", E13="na"," ", E13=""," ")</f>
        <v xml:space="preserve"> </v>
      </c>
      <c r="AV13" s="51" t="str" cm="1">
        <f t="array" ref="AV13">_xlfn.IFS(F13="Yes", 1, F13="No",0,F13="n/a"," ", F13="na"," ", F13=""," ")</f>
        <v xml:space="preserve"> </v>
      </c>
      <c r="AW13" s="51" t="str" cm="1">
        <f t="array" ref="AW13">_xlfn.IFS(G13="Yes", 1, G13="No",0,G13="n/a"," ", G13="na"," ", G13=""," ")</f>
        <v xml:space="preserve"> </v>
      </c>
      <c r="AX13" s="51" t="str" cm="1">
        <f t="array" ref="AX13">_xlfn.IFS(H13="Yes", 1, H13="No",0,H13="n/a"," ", H13="na"," ", H13=""," ")</f>
        <v xml:space="preserve"> </v>
      </c>
      <c r="AY13" s="51" t="str" cm="1">
        <f t="array" ref="AY13">_xlfn.IFS(I13="Yes", 1, I13="No",0,I13="n/a"," ", I13="na"," ", I13=""," ")</f>
        <v xml:space="preserve"> </v>
      </c>
      <c r="AZ13" s="51" t="str" cm="1">
        <f t="array" ref="AZ13">_xlfn.IFS(J13="Yes", 1, J13="No",0,J13="n/a"," ", J13="na"," ", J13=""," ")</f>
        <v xml:space="preserve"> </v>
      </c>
      <c r="BA13" s="51" t="str" cm="1">
        <f t="array" ref="BA13">_xlfn.IFS(K13="Yes", 1, K13="No",0,K13="n/a"," ", K13="na"," ", K13=""," ")</f>
        <v xml:space="preserve"> </v>
      </c>
      <c r="BB13" s="51" t="str" cm="1">
        <f t="array" ref="BB13">_xlfn.IFS(L13="Yes", 1, L13="No",0,L13="n/a"," ", L13="na"," ", L13=""," ")</f>
        <v xml:space="preserve"> </v>
      </c>
      <c r="BC13" s="51" t="str" cm="1">
        <f t="array" ref="BC13">_xlfn.IFS(M13="Yes", 1, M13="No",0,M13="n/a"," ", M13="na"," ", M13=""," ")</f>
        <v xml:space="preserve"> </v>
      </c>
      <c r="BD13" s="51" t="str" cm="1">
        <f t="array" ref="BD13">_xlfn.IFS(N13="Yes", 1, N13="No",0,N13="n/a"," ", N13="na"," ", N13=""," ")</f>
        <v xml:space="preserve"> </v>
      </c>
      <c r="BE13" s="51" t="str" cm="1">
        <f t="array" ref="BE13">_xlfn.IFS(O13="Yes", 1, O13="No",0,O13="n/a"," ", O13="na"," ", O13=""," ")</f>
        <v xml:space="preserve"> </v>
      </c>
      <c r="BF13" s="51" t="str" cm="1">
        <f t="array" ref="BF13">_xlfn.IFS(P13="Yes", 1, P13="No",0,P13="n/a"," ", P13="na"," ", P13=""," ")</f>
        <v xml:space="preserve"> </v>
      </c>
      <c r="BG13" s="51" t="str" cm="1">
        <f t="array" ref="BG13">_xlfn.IFS(Q13="Yes", 1, Q13="No",0,Q13="n/a"," ", Q13="na"," ", Q13=""," ")</f>
        <v xml:space="preserve"> </v>
      </c>
      <c r="BH13" s="51" t="str" cm="1">
        <f t="array" ref="BH13">_xlfn.IFS(R13="Yes", 1, R13="No",0,R13="n/a"," ", R13="na"," ", R13=""," ")</f>
        <v xml:space="preserve"> </v>
      </c>
      <c r="BI13" s="51" t="str" cm="1">
        <f t="array" ref="BI13">_xlfn.IFS(S13="Yes", 1, S13="No",0,S13="n/a"," ", S13="na"," ", S13=""," ")</f>
        <v xml:space="preserve"> </v>
      </c>
      <c r="BJ13" s="51" t="str" cm="1">
        <f t="array" ref="BJ13">_xlfn.IFS(T13="Yes", 1, T13="No",0,T13="n/a"," ", T13="na"," ", T13=""," ")</f>
        <v xml:space="preserve"> </v>
      </c>
      <c r="BK13" s="51" t="str" cm="1">
        <f t="array" ref="BK13">_xlfn.IFS(U13="Yes", 1, U13="No",0,U13="n/a"," ", U13="na"," ", U13=""," ")</f>
        <v xml:space="preserve"> </v>
      </c>
      <c r="BL13" s="51" t="str" cm="1">
        <f t="array" ref="BL13">_xlfn.IFS(V13="Yes", 1, V13="No",0,V13="n/a"," ", V13="na"," ", V13=""," ")</f>
        <v xml:space="preserve"> </v>
      </c>
      <c r="BM13" s="51" t="str" cm="1">
        <f t="array" ref="BM13">_xlfn.IFS(W13="Yes", 1, W13="No",0,W13="n/a"," ", W13="na"," ", W13=""," ")</f>
        <v xml:space="preserve"> </v>
      </c>
      <c r="BN13" s="51" t="str" cm="1">
        <f t="array" ref="BN13">_xlfn.IFS(X13="Yes", 1, X13="No",0,X13="n/a"," ", X13="na"," ", X13=""," ")</f>
        <v xml:space="preserve"> </v>
      </c>
      <c r="BO13" s="51" t="str" cm="1">
        <f t="array" ref="BO13">_xlfn.IFS(Y13="Yes", 1, Y13="No",0,Y13="n/a"," ", Y13="na"," ", Y13=""," ")</f>
        <v xml:space="preserve"> </v>
      </c>
      <c r="BP13" s="51" t="str" cm="1">
        <f t="array" ref="BP13">_xlfn.IFS(Z13="Yes", 1, Z13="No",0,Z13="n/a"," ", Z13="na"," ", Z13=""," ")</f>
        <v xml:space="preserve"> </v>
      </c>
      <c r="BQ13" s="51" t="str" cm="1">
        <f t="array" ref="BQ13">_xlfn.IFS(AA13="Yes", 1, AA13="No",0,AA13="n/a"," ", AA13="na"," ", AA13=""," ")</f>
        <v xml:space="preserve"> </v>
      </c>
      <c r="BR13" s="51" t="str" cm="1">
        <f t="array" ref="BR13">_xlfn.IFS(AB13="Yes", 1, AB13="No",0,AB13="n/a"," ", AB13="na"," ", AB13=""," ")</f>
        <v xml:space="preserve"> </v>
      </c>
      <c r="BS13" s="51" t="str" cm="1">
        <f t="array" ref="BS13">_xlfn.IFS(AC13="Yes", 1, AC13="No",0,AC13="n/a"," ", AC13="na"," ", AC13=""," ")</f>
        <v xml:space="preserve"> </v>
      </c>
      <c r="BT13" s="51" t="str" cm="1">
        <f t="array" ref="BT13">_xlfn.IFS(AD13="Yes", 1, AD13="No",0,AD13="n/a"," ", AD13="na"," ", AD13=""," ")</f>
        <v xml:space="preserve"> </v>
      </c>
      <c r="BU13" s="51" t="str" cm="1">
        <f t="array" ref="BU13">_xlfn.IFS(AE13="Yes", 1, AE13="No",0,AE13="n/a"," ", AE13="na"," ", AE13=""," ")</f>
        <v xml:space="preserve"> </v>
      </c>
      <c r="BV13" s="51" t="str" cm="1">
        <f t="array" ref="BV13">_xlfn.IFS(AF13="Yes", 1, AF13="No",0,AF13="n/a"," ", AF13="na"," ", AF13=""," ")</f>
        <v xml:space="preserve"> </v>
      </c>
      <c r="BW13" s="51" t="str" cm="1">
        <f t="array" ref="BW13">_xlfn.IFS(AG13="Yes", 1, AG13="No",0,AG13="n/a"," ", AG13="na"," ", AG13=""," ")</f>
        <v xml:space="preserve"> </v>
      </c>
      <c r="BX13" s="51" t="str" cm="1">
        <f t="array" ref="BX13">_xlfn.IFS(AH13="Yes", 1, AH13="No",0,AH13="n/a"," ", AH13="na"," ", AH13=""," ")</f>
        <v xml:space="preserve"> </v>
      </c>
      <c r="BY13" s="51" t="str" cm="1">
        <f t="array" ref="BY13">_xlfn.IFS(AI13="Yes", 1, AI13="No",0,AI13="n/a"," ", AI13="na"," ", AI13=""," ")</f>
        <v xml:space="preserve"> </v>
      </c>
      <c r="BZ13" s="51" t="str" cm="1">
        <f t="array" ref="BZ13">_xlfn.IFS(AJ13="Yes", 1, AJ13="No",0,AJ13="n/a"," ", AJ13="na"," ", AJ13=""," ")</f>
        <v xml:space="preserve"> </v>
      </c>
      <c r="CA13" s="51" t="str" cm="1">
        <f t="array" ref="CA13">_xlfn.IFS(AK13="Yes", 1, AK13="No",0,AK13="n/a"," ", AK13="na"," ", AK13=""," ")</f>
        <v xml:space="preserve"> </v>
      </c>
      <c r="CB13" s="51" t="str" cm="1">
        <f t="array" ref="CB13">_xlfn.IFS(AL13="Yes", 1, AL13="No",0,AL13="n/a"," ", AL13="na"," ", AL13=""," ")</f>
        <v xml:space="preserve"> </v>
      </c>
      <c r="CC13" s="51" t="str" cm="1">
        <f t="array" ref="CC13">_xlfn.IFS(AM13="Yes", 1, AM13="No",0,AM13="n/a"," ", AM13="na"," ", AM13=""," ")</f>
        <v xml:space="preserve"> </v>
      </c>
      <c r="CD13" s="51" t="str" cm="1">
        <f t="array" ref="CD13">_xlfn.IFS(AN13="Yes", 1, AN13="No",0,AN13="n/a"," ", AN13="na"," ", AN13=""," ")</f>
        <v xml:space="preserve"> </v>
      </c>
      <c r="CE13" s="51" t="str" cm="1">
        <f t="array" ref="CE13">_xlfn.IFS(AO13="Yes", 1, AO13="No",0,AO13="n/a"," ", AO13="na"," ", AO13=""," ")</f>
        <v xml:space="preserve"> </v>
      </c>
      <c r="CF13" s="51" t="str" cm="1">
        <f t="array" ref="CF13">_xlfn.IFS(AP13="Yes", 1, AP13="No",0,AP13="n/a"," ", AP13="na"," ", AP13=""," ")</f>
        <v xml:space="preserve"> </v>
      </c>
    </row>
    <row r="14" spans="1:84" s="146" customFormat="1" ht="16.5" customHeight="1" thickBot="1">
      <c r="A14" s="140" t="s">
        <v>44</v>
      </c>
      <c r="B14" s="153"/>
      <c r="C14" s="13"/>
      <c r="D14" s="14"/>
      <c r="E14" s="14"/>
      <c r="F14" s="14"/>
      <c r="G14" s="14"/>
      <c r="H14" s="14"/>
      <c r="I14" s="14"/>
      <c r="J14" s="14"/>
      <c r="K14" s="14"/>
      <c r="L14" s="14"/>
      <c r="M14" s="14"/>
      <c r="N14" s="14"/>
      <c r="O14" s="14"/>
      <c r="P14" s="14"/>
      <c r="Q14" s="14"/>
      <c r="R14" s="14"/>
      <c r="S14" s="14"/>
      <c r="T14" s="14"/>
      <c r="U14" s="14"/>
      <c r="V14" s="14"/>
      <c r="W14" s="14"/>
      <c r="X14" s="14"/>
      <c r="Y14" s="14"/>
      <c r="Z14" s="14"/>
      <c r="AA14" s="14"/>
      <c r="AB14" s="14"/>
      <c r="AC14" s="14"/>
      <c r="AD14" s="14"/>
      <c r="AE14" s="14"/>
      <c r="AF14" s="14"/>
      <c r="AG14" s="14"/>
      <c r="AH14" s="14"/>
      <c r="AI14" s="14"/>
      <c r="AJ14" s="14"/>
      <c r="AK14" s="14"/>
      <c r="AL14" s="14"/>
      <c r="AM14" s="14"/>
      <c r="AN14" s="14"/>
      <c r="AO14" s="14"/>
      <c r="AP14" s="15"/>
      <c r="AQ14" s="145"/>
      <c r="AR14" s="145"/>
      <c r="AS14" s="67"/>
      <c r="AT14" s="67"/>
      <c r="AU14" s="67"/>
      <c r="AV14" s="67"/>
      <c r="AW14" s="67"/>
      <c r="AX14" s="67"/>
      <c r="AY14" s="67"/>
      <c r="AZ14" s="67"/>
      <c r="BA14" s="67"/>
      <c r="BB14" s="67"/>
      <c r="BC14" s="67"/>
      <c r="BD14" s="67"/>
      <c r="BE14" s="67"/>
      <c r="BF14" s="67"/>
      <c r="BG14" s="67"/>
      <c r="BH14" s="67"/>
      <c r="BI14" s="67"/>
      <c r="BJ14" s="67"/>
      <c r="BK14" s="67"/>
      <c r="BL14" s="67"/>
      <c r="BM14" s="67"/>
      <c r="BN14" s="67"/>
      <c r="BO14" s="67"/>
      <c r="BP14" s="67"/>
      <c r="BQ14" s="67"/>
      <c r="BR14" s="67"/>
      <c r="BS14" s="67"/>
      <c r="BT14" s="67"/>
      <c r="BU14" s="67"/>
      <c r="BV14" s="67"/>
      <c r="BW14" s="67"/>
      <c r="BX14" s="67"/>
      <c r="BY14" s="67"/>
      <c r="BZ14" s="67"/>
      <c r="CA14" s="67"/>
      <c r="CB14" s="67"/>
      <c r="CC14" s="67"/>
      <c r="CD14" s="67"/>
      <c r="CE14" s="67"/>
      <c r="CF14" s="68"/>
    </row>
    <row r="15" spans="1:84" ht="15.75">
      <c r="A15" s="147" t="s">
        <v>38</v>
      </c>
      <c r="B15" s="148" t="s">
        <v>39</v>
      </c>
      <c r="C15" s="16"/>
      <c r="D15" s="17"/>
      <c r="E15" s="17"/>
      <c r="F15" s="17"/>
      <c r="G15" s="17"/>
      <c r="H15" s="17"/>
      <c r="I15" s="17"/>
      <c r="J15" s="17"/>
      <c r="K15" s="17"/>
      <c r="L15" s="17"/>
      <c r="M15" s="17"/>
      <c r="N15" s="17"/>
      <c r="O15" s="17"/>
      <c r="P15" s="17"/>
      <c r="Q15" s="17"/>
      <c r="R15" s="17"/>
      <c r="S15" s="17"/>
      <c r="T15" s="17"/>
      <c r="U15" s="17"/>
      <c r="V15" s="17"/>
      <c r="W15" s="17"/>
      <c r="X15" s="17"/>
      <c r="Y15" s="17"/>
      <c r="Z15" s="17"/>
      <c r="AA15" s="17"/>
      <c r="AB15" s="17"/>
      <c r="AC15" s="17"/>
      <c r="AD15" s="17"/>
      <c r="AE15" s="17"/>
      <c r="AF15" s="17"/>
      <c r="AG15" s="17"/>
      <c r="AH15" s="17"/>
      <c r="AI15" s="17"/>
      <c r="AJ15" s="17"/>
      <c r="AK15" s="17"/>
      <c r="AL15" s="17"/>
      <c r="AM15" s="17"/>
      <c r="AN15" s="17"/>
      <c r="AO15" s="17"/>
      <c r="AP15" s="18"/>
      <c r="AS15" s="51" t="str" cm="1">
        <f t="array" ref="AS15">_xlfn.IFS(C15="Yes", 1, C15="No",0,C15="n/a"," ", C15="na"," ", C15=""," ")</f>
        <v xml:space="preserve"> </v>
      </c>
      <c r="AT15" s="51" t="str" cm="1">
        <f t="array" ref="AT15">_xlfn.IFS(D15="Yes", 1, D15="No",0,D15="n/a"," ", D15="na"," ", D15=""," ")</f>
        <v xml:space="preserve"> </v>
      </c>
      <c r="AU15" s="51" t="str" cm="1">
        <f t="array" ref="AU15">_xlfn.IFS(E15="Yes", 1, E15="No",0,E15="n/a"," ", E15="na"," ", E15=""," ")</f>
        <v xml:space="preserve"> </v>
      </c>
      <c r="AV15" s="51" t="str" cm="1">
        <f t="array" ref="AV15">_xlfn.IFS(F15="Yes", 1, F15="No",0,F15="n/a"," ", F15="na"," ", F15=""," ")</f>
        <v xml:space="preserve"> </v>
      </c>
      <c r="AW15" s="51" t="str" cm="1">
        <f t="array" ref="AW15">_xlfn.IFS(G15="Yes", 1, G15="No",0,G15="n/a"," ", G15="na"," ", G15=""," ")</f>
        <v xml:space="preserve"> </v>
      </c>
      <c r="AX15" s="51" t="str" cm="1">
        <f t="array" ref="AX15">_xlfn.IFS(H15="Yes", 1, H15="No",0,H15="n/a"," ", H15="na"," ", H15=""," ")</f>
        <v xml:space="preserve"> </v>
      </c>
      <c r="AY15" s="51" t="str" cm="1">
        <f t="array" ref="AY15">_xlfn.IFS(I15="Yes", 1, I15="No",0,I15="n/a"," ", I15="na"," ", I15=""," ")</f>
        <v xml:space="preserve"> </v>
      </c>
      <c r="AZ15" s="51" t="str" cm="1">
        <f t="array" ref="AZ15">_xlfn.IFS(J15="Yes", 1, J15="No",0,J15="n/a"," ", J15="na"," ", J15=""," ")</f>
        <v xml:space="preserve"> </v>
      </c>
      <c r="BA15" s="51" t="str" cm="1">
        <f t="array" ref="BA15">_xlfn.IFS(K15="Yes", 1, K15="No",0,K15="n/a"," ", K15="na"," ", K15=""," ")</f>
        <v xml:space="preserve"> </v>
      </c>
      <c r="BB15" s="51" t="str" cm="1">
        <f t="array" ref="BB15">_xlfn.IFS(L15="Yes", 1, L15="No",0,L15="n/a"," ", L15="na"," ", L15=""," ")</f>
        <v xml:space="preserve"> </v>
      </c>
      <c r="BC15" s="51" t="str" cm="1">
        <f t="array" ref="BC15">_xlfn.IFS(M15="Yes", 1, M15="No",0,M15="n/a"," ", M15="na"," ", M15=""," ")</f>
        <v xml:space="preserve"> </v>
      </c>
      <c r="BD15" s="51" t="str" cm="1">
        <f t="array" ref="BD15">_xlfn.IFS(N15="Yes", 1, N15="No",0,N15="n/a"," ", N15="na"," ", N15=""," ")</f>
        <v xml:space="preserve"> </v>
      </c>
      <c r="BE15" s="51" t="str" cm="1">
        <f t="array" ref="BE15">_xlfn.IFS(O15="Yes", 1, O15="No",0,O15="n/a"," ", O15="na"," ", O15=""," ")</f>
        <v xml:space="preserve"> </v>
      </c>
      <c r="BF15" s="51" t="str" cm="1">
        <f t="array" ref="BF15">_xlfn.IFS(P15="Yes", 1, P15="No",0,P15="n/a"," ", P15="na"," ", P15=""," ")</f>
        <v xml:space="preserve"> </v>
      </c>
      <c r="BG15" s="51" t="str" cm="1">
        <f t="array" ref="BG15">_xlfn.IFS(Q15="Yes", 1, Q15="No",0,Q15="n/a"," ", Q15="na"," ", Q15=""," ")</f>
        <v xml:space="preserve"> </v>
      </c>
      <c r="BH15" s="51" t="str" cm="1">
        <f t="array" ref="BH15">_xlfn.IFS(R15="Yes", 1, R15="No",0,R15="n/a"," ", R15="na"," ", R15=""," ")</f>
        <v xml:space="preserve"> </v>
      </c>
      <c r="BI15" s="51" t="str" cm="1">
        <f t="array" ref="BI15">_xlfn.IFS(S15="Yes", 1, S15="No",0,S15="n/a"," ", S15="na"," ", S15=""," ")</f>
        <v xml:space="preserve"> </v>
      </c>
      <c r="BJ15" s="51" t="str" cm="1">
        <f t="array" ref="BJ15">_xlfn.IFS(T15="Yes", 1, T15="No",0,T15="n/a"," ", T15="na"," ", T15=""," ")</f>
        <v xml:space="preserve"> </v>
      </c>
      <c r="BK15" s="51" t="str" cm="1">
        <f t="array" ref="BK15">_xlfn.IFS(U15="Yes", 1, U15="No",0,U15="n/a"," ", U15="na"," ", U15=""," ")</f>
        <v xml:space="preserve"> </v>
      </c>
      <c r="BL15" s="51" t="str" cm="1">
        <f t="array" ref="BL15">_xlfn.IFS(V15="Yes", 1, V15="No",0,V15="n/a"," ", V15="na"," ", V15=""," ")</f>
        <v xml:space="preserve"> </v>
      </c>
      <c r="BM15" s="51" t="str" cm="1">
        <f t="array" ref="BM15">_xlfn.IFS(W15="Yes", 1, W15="No",0,W15="n/a"," ", W15="na"," ", W15=""," ")</f>
        <v xml:space="preserve"> </v>
      </c>
      <c r="BN15" s="51" t="str" cm="1">
        <f t="array" ref="BN15">_xlfn.IFS(X15="Yes", 1, X15="No",0,X15="n/a"," ", X15="na"," ", X15=""," ")</f>
        <v xml:space="preserve"> </v>
      </c>
      <c r="BO15" s="51" t="str" cm="1">
        <f t="array" ref="BO15">_xlfn.IFS(Y15="Yes", 1, Y15="No",0,Y15="n/a"," ", Y15="na"," ", Y15=""," ")</f>
        <v xml:space="preserve"> </v>
      </c>
      <c r="BP15" s="51" t="str" cm="1">
        <f t="array" ref="BP15">_xlfn.IFS(Z15="Yes", 1, Z15="No",0,Z15="n/a"," ", Z15="na"," ", Z15=""," ")</f>
        <v xml:space="preserve"> </v>
      </c>
      <c r="BQ15" s="51" t="str" cm="1">
        <f t="array" ref="BQ15">_xlfn.IFS(AA15="Yes", 1, AA15="No",0,AA15="n/a"," ", AA15="na"," ", AA15=""," ")</f>
        <v xml:space="preserve"> </v>
      </c>
      <c r="BR15" s="51" t="str" cm="1">
        <f t="array" ref="BR15">_xlfn.IFS(AB15="Yes", 1, AB15="No",0,AB15="n/a"," ", AB15="na"," ", AB15=""," ")</f>
        <v xml:space="preserve"> </v>
      </c>
      <c r="BS15" s="51" t="str" cm="1">
        <f t="array" ref="BS15">_xlfn.IFS(AC15="Yes", 1, AC15="No",0,AC15="n/a"," ", AC15="na"," ", AC15=""," ")</f>
        <v xml:space="preserve"> </v>
      </c>
      <c r="BT15" s="51" t="str" cm="1">
        <f t="array" ref="BT15">_xlfn.IFS(AD15="Yes", 1, AD15="No",0,AD15="n/a"," ", AD15="na"," ", AD15=""," ")</f>
        <v xml:space="preserve"> </v>
      </c>
      <c r="BU15" s="51" t="str" cm="1">
        <f t="array" ref="BU15">_xlfn.IFS(AE15="Yes", 1, AE15="No",0,AE15="n/a"," ", AE15="na"," ", AE15=""," ")</f>
        <v xml:space="preserve"> </v>
      </c>
      <c r="BV15" s="51" t="str" cm="1">
        <f t="array" ref="BV15">_xlfn.IFS(AF15="Yes", 1, AF15="No",0,AF15="n/a"," ", AF15="na"," ", AF15=""," ")</f>
        <v xml:space="preserve"> </v>
      </c>
      <c r="BW15" s="51" t="str" cm="1">
        <f t="array" ref="BW15">_xlfn.IFS(AG15="Yes", 1, AG15="No",0,AG15="n/a"," ", AG15="na"," ", AG15=""," ")</f>
        <v xml:space="preserve"> </v>
      </c>
      <c r="BX15" s="51" t="str" cm="1">
        <f t="array" ref="BX15">_xlfn.IFS(AH15="Yes", 1, AH15="No",0,AH15="n/a"," ", AH15="na"," ", AH15=""," ")</f>
        <v xml:space="preserve"> </v>
      </c>
      <c r="BY15" s="51" t="str" cm="1">
        <f t="array" ref="BY15">_xlfn.IFS(AI15="Yes", 1, AI15="No",0,AI15="n/a"," ", AI15="na"," ", AI15=""," ")</f>
        <v xml:space="preserve"> </v>
      </c>
      <c r="BZ15" s="51" t="str" cm="1">
        <f t="array" ref="BZ15">_xlfn.IFS(AJ15="Yes", 1, AJ15="No",0,AJ15="n/a"," ", AJ15="na"," ", AJ15=""," ")</f>
        <v xml:space="preserve"> </v>
      </c>
      <c r="CA15" s="51" t="str" cm="1">
        <f t="array" ref="CA15">_xlfn.IFS(AK15="Yes", 1, AK15="No",0,AK15="n/a"," ", AK15="na"," ", AK15=""," ")</f>
        <v xml:space="preserve"> </v>
      </c>
      <c r="CB15" s="51" t="str" cm="1">
        <f t="array" ref="CB15">_xlfn.IFS(AL15="Yes", 1, AL15="No",0,AL15="n/a"," ", AL15="na"," ", AL15=""," ")</f>
        <v xml:space="preserve"> </v>
      </c>
      <c r="CC15" s="51" t="str" cm="1">
        <f t="array" ref="CC15">_xlfn.IFS(AM15="Yes", 1, AM15="No",0,AM15="n/a"," ", AM15="na"," ", AM15=""," ")</f>
        <v xml:space="preserve"> </v>
      </c>
      <c r="CD15" s="51" t="str" cm="1">
        <f t="array" ref="CD15">_xlfn.IFS(AN15="Yes", 1, AN15="No",0,AN15="n/a"," ", AN15="na"," ", AN15=""," ")</f>
        <v xml:space="preserve"> </v>
      </c>
      <c r="CE15" s="51" t="str" cm="1">
        <f t="array" ref="CE15">_xlfn.IFS(AO15="Yes", 1, AO15="No",0,AO15="n/a"," ", AO15="na"," ", AO15=""," ")</f>
        <v xml:space="preserve"> </v>
      </c>
      <c r="CF15" s="51" t="str" cm="1">
        <f t="array" ref="CF15">_xlfn.IFS(AP15="Yes", 1, AP15="No",0,AP15="n/a"," ", AP15="na"," ", AP15=""," ")</f>
        <v xml:space="preserve"> </v>
      </c>
    </row>
    <row r="16" spans="1:84" ht="15.75">
      <c r="A16" s="149" t="s">
        <v>40</v>
      </c>
      <c r="B16" s="150" t="s">
        <v>41</v>
      </c>
      <c r="C16" s="19"/>
      <c r="D16" s="20"/>
      <c r="E16" s="20"/>
      <c r="F16" s="20"/>
      <c r="G16" s="20"/>
      <c r="H16" s="20"/>
      <c r="I16" s="20"/>
      <c r="J16" s="20"/>
      <c r="K16" s="20"/>
      <c r="L16" s="20"/>
      <c r="M16" s="20"/>
      <c r="N16" s="20"/>
      <c r="O16" s="20"/>
      <c r="P16" s="20"/>
      <c r="Q16" s="20"/>
      <c r="R16" s="20"/>
      <c r="S16" s="20"/>
      <c r="T16" s="20"/>
      <c r="U16" s="20"/>
      <c r="V16" s="20"/>
      <c r="W16" s="20"/>
      <c r="X16" s="20"/>
      <c r="Y16" s="20"/>
      <c r="Z16" s="20"/>
      <c r="AA16" s="20"/>
      <c r="AB16" s="20"/>
      <c r="AC16" s="20"/>
      <c r="AD16" s="20"/>
      <c r="AE16" s="20"/>
      <c r="AF16" s="20"/>
      <c r="AG16" s="20"/>
      <c r="AH16" s="20"/>
      <c r="AI16" s="20"/>
      <c r="AJ16" s="20"/>
      <c r="AK16" s="20"/>
      <c r="AL16" s="20"/>
      <c r="AM16" s="20"/>
      <c r="AN16" s="20"/>
      <c r="AO16" s="20"/>
      <c r="AP16" s="21"/>
      <c r="AS16" s="51" t="str" cm="1">
        <f t="array" ref="AS16">_xlfn.IFS(C16="Yes", 1, C16="No",0,C16="n/a"," ", C16="na"," ", C16=""," ")</f>
        <v xml:space="preserve"> </v>
      </c>
      <c r="AT16" s="51" t="str" cm="1">
        <f t="array" ref="AT16">_xlfn.IFS(D16="Yes", 1, D16="No",0,D16="n/a"," ", D16="na"," ", D16=""," ")</f>
        <v xml:space="preserve"> </v>
      </c>
      <c r="AU16" s="51" t="str" cm="1">
        <f t="array" ref="AU16">_xlfn.IFS(E16="Yes", 1, E16="No",0,E16="n/a"," ", E16="na"," ", E16=""," ")</f>
        <v xml:space="preserve"> </v>
      </c>
      <c r="AV16" s="51" t="str" cm="1">
        <f t="array" ref="AV16">_xlfn.IFS(F16="Yes", 1, F16="No",0,F16="n/a"," ", F16="na"," ", F16=""," ")</f>
        <v xml:space="preserve"> </v>
      </c>
      <c r="AW16" s="51" t="str" cm="1">
        <f t="array" ref="AW16">_xlfn.IFS(G16="Yes", 1, G16="No",0,G16="n/a"," ", G16="na"," ", G16=""," ")</f>
        <v xml:space="preserve"> </v>
      </c>
      <c r="AX16" s="51" t="str" cm="1">
        <f t="array" ref="AX16">_xlfn.IFS(H16="Yes", 1, H16="No",0,H16="n/a"," ", H16="na"," ", H16=""," ")</f>
        <v xml:space="preserve"> </v>
      </c>
      <c r="AY16" s="51" t="str" cm="1">
        <f t="array" ref="AY16">_xlfn.IFS(I16="Yes", 1, I16="No",0,I16="n/a"," ", I16="na"," ", I16=""," ")</f>
        <v xml:space="preserve"> </v>
      </c>
      <c r="AZ16" s="51" t="str" cm="1">
        <f t="array" ref="AZ16">_xlfn.IFS(J16="Yes", 1, J16="No",0,J16="n/a"," ", J16="na"," ", J16=""," ")</f>
        <v xml:space="preserve"> </v>
      </c>
      <c r="BA16" s="51" t="str" cm="1">
        <f t="array" ref="BA16">_xlfn.IFS(K16="Yes", 1, K16="No",0,K16="n/a"," ", K16="na"," ", K16=""," ")</f>
        <v xml:space="preserve"> </v>
      </c>
      <c r="BB16" s="51" t="str" cm="1">
        <f t="array" ref="BB16">_xlfn.IFS(L16="Yes", 1, L16="No",0,L16="n/a"," ", L16="na"," ", L16=""," ")</f>
        <v xml:space="preserve"> </v>
      </c>
      <c r="BC16" s="51" t="str" cm="1">
        <f t="array" ref="BC16">_xlfn.IFS(M16="Yes", 1, M16="No",0,M16="n/a"," ", M16="na"," ", M16=""," ")</f>
        <v xml:space="preserve"> </v>
      </c>
      <c r="BD16" s="51" t="str" cm="1">
        <f t="array" ref="BD16">_xlfn.IFS(N16="Yes", 1, N16="No",0,N16="n/a"," ", N16="na"," ", N16=""," ")</f>
        <v xml:space="preserve"> </v>
      </c>
      <c r="BE16" s="51" t="str" cm="1">
        <f t="array" ref="BE16">_xlfn.IFS(O16="Yes", 1, O16="No",0,O16="n/a"," ", O16="na"," ", O16=""," ")</f>
        <v xml:space="preserve"> </v>
      </c>
      <c r="BF16" s="51" t="str" cm="1">
        <f t="array" ref="BF16">_xlfn.IFS(P16="Yes", 1, P16="No",0,P16="n/a"," ", P16="na"," ", P16=""," ")</f>
        <v xml:space="preserve"> </v>
      </c>
      <c r="BG16" s="51" t="str" cm="1">
        <f t="array" ref="BG16">_xlfn.IFS(Q16="Yes", 1, Q16="No",0,Q16="n/a"," ", Q16="na"," ", Q16=""," ")</f>
        <v xml:space="preserve"> </v>
      </c>
      <c r="BH16" s="51" t="str" cm="1">
        <f t="array" ref="BH16">_xlfn.IFS(R16="Yes", 1, R16="No",0,R16="n/a"," ", R16="na"," ", R16=""," ")</f>
        <v xml:space="preserve"> </v>
      </c>
      <c r="BI16" s="51" t="str" cm="1">
        <f t="array" ref="BI16">_xlfn.IFS(S16="Yes", 1, S16="No",0,S16="n/a"," ", S16="na"," ", S16=""," ")</f>
        <v xml:space="preserve"> </v>
      </c>
      <c r="BJ16" s="51" t="str" cm="1">
        <f t="array" ref="BJ16">_xlfn.IFS(T16="Yes", 1, T16="No",0,T16="n/a"," ", T16="na"," ", T16=""," ")</f>
        <v xml:space="preserve"> </v>
      </c>
      <c r="BK16" s="51" t="str" cm="1">
        <f t="array" ref="BK16">_xlfn.IFS(U16="Yes", 1, U16="No",0,U16="n/a"," ", U16="na"," ", U16=""," ")</f>
        <v xml:space="preserve"> </v>
      </c>
      <c r="BL16" s="51" t="str" cm="1">
        <f t="array" ref="BL16">_xlfn.IFS(V16="Yes", 1, V16="No",0,V16="n/a"," ", V16="na"," ", V16=""," ")</f>
        <v xml:space="preserve"> </v>
      </c>
      <c r="BM16" s="51" t="str" cm="1">
        <f t="array" ref="BM16">_xlfn.IFS(W16="Yes", 1, W16="No",0,W16="n/a"," ", W16="na"," ", W16=""," ")</f>
        <v xml:space="preserve"> </v>
      </c>
      <c r="BN16" s="51" t="str" cm="1">
        <f t="array" ref="BN16">_xlfn.IFS(X16="Yes", 1, X16="No",0,X16="n/a"," ", X16="na"," ", X16=""," ")</f>
        <v xml:space="preserve"> </v>
      </c>
      <c r="BO16" s="51" t="str" cm="1">
        <f t="array" ref="BO16">_xlfn.IFS(Y16="Yes", 1, Y16="No",0,Y16="n/a"," ", Y16="na"," ", Y16=""," ")</f>
        <v xml:space="preserve"> </v>
      </c>
      <c r="BP16" s="51" t="str" cm="1">
        <f t="array" ref="BP16">_xlfn.IFS(Z16="Yes", 1, Z16="No",0,Z16="n/a"," ", Z16="na"," ", Z16=""," ")</f>
        <v xml:space="preserve"> </v>
      </c>
      <c r="BQ16" s="51" t="str" cm="1">
        <f t="array" ref="BQ16">_xlfn.IFS(AA16="Yes", 1, AA16="No",0,AA16="n/a"," ", AA16="na"," ", AA16=""," ")</f>
        <v xml:space="preserve"> </v>
      </c>
      <c r="BR16" s="51" t="str" cm="1">
        <f t="array" ref="BR16">_xlfn.IFS(AB16="Yes", 1, AB16="No",0,AB16="n/a"," ", AB16="na"," ", AB16=""," ")</f>
        <v xml:space="preserve"> </v>
      </c>
      <c r="BS16" s="51" t="str" cm="1">
        <f t="array" ref="BS16">_xlfn.IFS(AC16="Yes", 1, AC16="No",0,AC16="n/a"," ", AC16="na"," ", AC16=""," ")</f>
        <v xml:space="preserve"> </v>
      </c>
      <c r="BT16" s="51" t="str" cm="1">
        <f t="array" ref="BT16">_xlfn.IFS(AD16="Yes", 1, AD16="No",0,AD16="n/a"," ", AD16="na"," ", AD16=""," ")</f>
        <v xml:space="preserve"> </v>
      </c>
      <c r="BU16" s="51" t="str" cm="1">
        <f t="array" ref="BU16">_xlfn.IFS(AE16="Yes", 1, AE16="No",0,AE16="n/a"," ", AE16="na"," ", AE16=""," ")</f>
        <v xml:space="preserve"> </v>
      </c>
      <c r="BV16" s="51" t="str" cm="1">
        <f t="array" ref="BV16">_xlfn.IFS(AF16="Yes", 1, AF16="No",0,AF16="n/a"," ", AF16="na"," ", AF16=""," ")</f>
        <v xml:space="preserve"> </v>
      </c>
      <c r="BW16" s="51" t="str" cm="1">
        <f t="array" ref="BW16">_xlfn.IFS(AG16="Yes", 1, AG16="No",0,AG16="n/a"," ", AG16="na"," ", AG16=""," ")</f>
        <v xml:space="preserve"> </v>
      </c>
      <c r="BX16" s="51" t="str" cm="1">
        <f t="array" ref="BX16">_xlfn.IFS(AH16="Yes", 1, AH16="No",0,AH16="n/a"," ", AH16="na"," ", AH16=""," ")</f>
        <v xml:space="preserve"> </v>
      </c>
      <c r="BY16" s="51" t="str" cm="1">
        <f t="array" ref="BY16">_xlfn.IFS(AI16="Yes", 1, AI16="No",0,AI16="n/a"," ", AI16="na"," ", AI16=""," ")</f>
        <v xml:space="preserve"> </v>
      </c>
      <c r="BZ16" s="51" t="str" cm="1">
        <f t="array" ref="BZ16">_xlfn.IFS(AJ16="Yes", 1, AJ16="No",0,AJ16="n/a"," ", AJ16="na"," ", AJ16=""," ")</f>
        <v xml:space="preserve"> </v>
      </c>
      <c r="CA16" s="51" t="str" cm="1">
        <f t="array" ref="CA16">_xlfn.IFS(AK16="Yes", 1, AK16="No",0,AK16="n/a"," ", AK16="na"," ", AK16=""," ")</f>
        <v xml:space="preserve"> </v>
      </c>
      <c r="CB16" s="51" t="str" cm="1">
        <f t="array" ref="CB16">_xlfn.IFS(AL16="Yes", 1, AL16="No",0,AL16="n/a"," ", AL16="na"," ", AL16=""," ")</f>
        <v xml:space="preserve"> </v>
      </c>
      <c r="CC16" s="51" t="str" cm="1">
        <f t="array" ref="CC16">_xlfn.IFS(AM16="Yes", 1, AM16="No",0,AM16="n/a"," ", AM16="na"," ", AM16=""," ")</f>
        <v xml:space="preserve"> </v>
      </c>
      <c r="CD16" s="51" t="str" cm="1">
        <f t="array" ref="CD16">_xlfn.IFS(AN16="Yes", 1, AN16="No",0,AN16="n/a"," ", AN16="na"," ", AN16=""," ")</f>
        <v xml:space="preserve"> </v>
      </c>
      <c r="CE16" s="51" t="str" cm="1">
        <f t="array" ref="CE16">_xlfn.IFS(AO16="Yes", 1, AO16="No",0,AO16="n/a"," ", AO16="na"," ", AO16=""," ")</f>
        <v xml:space="preserve"> </v>
      </c>
      <c r="CF16" s="51" t="str" cm="1">
        <f t="array" ref="CF16">_xlfn.IFS(AP16="Yes", 1, AP16="No",0,AP16="n/a"," ", AP16="na"," ", AP16=""," ")</f>
        <v xml:space="preserve"> </v>
      </c>
    </row>
    <row r="17" spans="1:84" ht="15.75">
      <c r="A17" s="151" t="s">
        <v>42</v>
      </c>
      <c r="B17" s="152" t="s">
        <v>41</v>
      </c>
      <c r="C17" s="16"/>
      <c r="D17" s="17"/>
      <c r="E17" s="17"/>
      <c r="F17" s="17"/>
      <c r="G17" s="17"/>
      <c r="H17" s="17"/>
      <c r="I17" s="17"/>
      <c r="J17" s="17"/>
      <c r="K17" s="17"/>
      <c r="L17" s="17"/>
      <c r="M17" s="17"/>
      <c r="N17" s="17"/>
      <c r="O17" s="17"/>
      <c r="P17" s="17"/>
      <c r="Q17" s="17"/>
      <c r="R17" s="17"/>
      <c r="S17" s="17"/>
      <c r="T17" s="17"/>
      <c r="U17" s="17"/>
      <c r="V17" s="17"/>
      <c r="W17" s="17"/>
      <c r="X17" s="17"/>
      <c r="Y17" s="17"/>
      <c r="Z17" s="17"/>
      <c r="AA17" s="17"/>
      <c r="AB17" s="17"/>
      <c r="AC17" s="17"/>
      <c r="AD17" s="17"/>
      <c r="AE17" s="17"/>
      <c r="AF17" s="17"/>
      <c r="AG17" s="17"/>
      <c r="AH17" s="17"/>
      <c r="AI17" s="17"/>
      <c r="AJ17" s="17"/>
      <c r="AK17" s="17"/>
      <c r="AL17" s="17"/>
      <c r="AM17" s="17"/>
      <c r="AN17" s="17"/>
      <c r="AO17" s="17"/>
      <c r="AP17" s="18"/>
      <c r="AS17" s="51" t="str" cm="1">
        <f t="array" ref="AS17">_xlfn.IFS(C17="Yes", 1, C17="No",0,C17="n/a"," ", C17="na"," ", C17=""," ")</f>
        <v xml:space="preserve"> </v>
      </c>
      <c r="AT17" s="51" t="str" cm="1">
        <f t="array" ref="AT17">_xlfn.IFS(D17="Yes", 1, D17="No",0,D17="n/a"," ", D17="na"," ", D17=""," ")</f>
        <v xml:space="preserve"> </v>
      </c>
      <c r="AU17" s="51" t="str" cm="1">
        <f t="array" ref="AU17">_xlfn.IFS(E17="Yes", 1, E17="No",0,E17="n/a"," ", E17="na"," ", E17=""," ")</f>
        <v xml:space="preserve"> </v>
      </c>
      <c r="AV17" s="51" t="str" cm="1">
        <f t="array" ref="AV17">_xlfn.IFS(F17="Yes", 1, F17="No",0,F17="n/a"," ", F17="na"," ", F17=""," ")</f>
        <v xml:space="preserve"> </v>
      </c>
      <c r="AW17" s="51" t="str" cm="1">
        <f t="array" ref="AW17">_xlfn.IFS(G17="Yes", 1, G17="No",0,G17="n/a"," ", G17="na"," ", G17=""," ")</f>
        <v xml:space="preserve"> </v>
      </c>
      <c r="AX17" s="51" t="str" cm="1">
        <f t="array" ref="AX17">_xlfn.IFS(H17="Yes", 1, H17="No",0,H17="n/a"," ", H17="na"," ", H17=""," ")</f>
        <v xml:space="preserve"> </v>
      </c>
      <c r="AY17" s="51" t="str" cm="1">
        <f t="array" ref="AY17">_xlfn.IFS(I17="Yes", 1, I17="No",0,I17="n/a"," ", I17="na"," ", I17=""," ")</f>
        <v xml:space="preserve"> </v>
      </c>
      <c r="AZ17" s="51" t="str" cm="1">
        <f t="array" ref="AZ17">_xlfn.IFS(J17="Yes", 1, J17="No",0,J17="n/a"," ", J17="na"," ", J17=""," ")</f>
        <v xml:space="preserve"> </v>
      </c>
      <c r="BA17" s="51" t="str" cm="1">
        <f t="array" ref="BA17">_xlfn.IFS(K17="Yes", 1, K17="No",0,K17="n/a"," ", K17="na"," ", K17=""," ")</f>
        <v xml:space="preserve"> </v>
      </c>
      <c r="BB17" s="51" t="str" cm="1">
        <f t="array" ref="BB17">_xlfn.IFS(L17="Yes", 1, L17="No",0,L17="n/a"," ", L17="na"," ", L17=""," ")</f>
        <v xml:space="preserve"> </v>
      </c>
      <c r="BC17" s="51" t="str" cm="1">
        <f t="array" ref="BC17">_xlfn.IFS(M17="Yes", 1, M17="No",0,M17="n/a"," ", M17="na"," ", M17=""," ")</f>
        <v xml:space="preserve"> </v>
      </c>
      <c r="BD17" s="51" t="str" cm="1">
        <f t="array" ref="BD17">_xlfn.IFS(N17="Yes", 1, N17="No",0,N17="n/a"," ", N17="na"," ", N17=""," ")</f>
        <v xml:space="preserve"> </v>
      </c>
      <c r="BE17" s="51" t="str" cm="1">
        <f t="array" ref="BE17">_xlfn.IFS(O17="Yes", 1, O17="No",0,O17="n/a"," ", O17="na"," ", O17=""," ")</f>
        <v xml:space="preserve"> </v>
      </c>
      <c r="BF17" s="51" t="str" cm="1">
        <f t="array" ref="BF17">_xlfn.IFS(P17="Yes", 1, P17="No",0,P17="n/a"," ", P17="na"," ", P17=""," ")</f>
        <v xml:space="preserve"> </v>
      </c>
      <c r="BG17" s="51" t="str" cm="1">
        <f t="array" ref="BG17">_xlfn.IFS(Q17="Yes", 1, Q17="No",0,Q17="n/a"," ", Q17="na"," ", Q17=""," ")</f>
        <v xml:space="preserve"> </v>
      </c>
      <c r="BH17" s="51" t="str" cm="1">
        <f t="array" ref="BH17">_xlfn.IFS(R17="Yes", 1, R17="No",0,R17="n/a"," ", R17="na"," ", R17=""," ")</f>
        <v xml:space="preserve"> </v>
      </c>
      <c r="BI17" s="51" t="str" cm="1">
        <f t="array" ref="BI17">_xlfn.IFS(S17="Yes", 1, S17="No",0,S17="n/a"," ", S17="na"," ", S17=""," ")</f>
        <v xml:space="preserve"> </v>
      </c>
      <c r="BJ17" s="51" t="str" cm="1">
        <f t="array" ref="BJ17">_xlfn.IFS(T17="Yes", 1, T17="No",0,T17="n/a"," ", T17="na"," ", T17=""," ")</f>
        <v xml:space="preserve"> </v>
      </c>
      <c r="BK17" s="51" t="str" cm="1">
        <f t="array" ref="BK17">_xlfn.IFS(U17="Yes", 1, U17="No",0,U17="n/a"," ", U17="na"," ", U17=""," ")</f>
        <v xml:space="preserve"> </v>
      </c>
      <c r="BL17" s="51" t="str" cm="1">
        <f t="array" ref="BL17">_xlfn.IFS(V17="Yes", 1, V17="No",0,V17="n/a"," ", V17="na"," ", V17=""," ")</f>
        <v xml:space="preserve"> </v>
      </c>
      <c r="BM17" s="51" t="str" cm="1">
        <f t="array" ref="BM17">_xlfn.IFS(W17="Yes", 1, W17="No",0,W17="n/a"," ", W17="na"," ", W17=""," ")</f>
        <v xml:space="preserve"> </v>
      </c>
      <c r="BN17" s="51" t="str" cm="1">
        <f t="array" ref="BN17">_xlfn.IFS(X17="Yes", 1, X17="No",0,X17="n/a"," ", X17="na"," ", X17=""," ")</f>
        <v xml:space="preserve"> </v>
      </c>
      <c r="BO17" s="51" t="str" cm="1">
        <f t="array" ref="BO17">_xlfn.IFS(Y17="Yes", 1, Y17="No",0,Y17="n/a"," ", Y17="na"," ", Y17=""," ")</f>
        <v xml:space="preserve"> </v>
      </c>
      <c r="BP17" s="51" t="str" cm="1">
        <f t="array" ref="BP17">_xlfn.IFS(Z17="Yes", 1, Z17="No",0,Z17="n/a"," ", Z17="na"," ", Z17=""," ")</f>
        <v xml:space="preserve"> </v>
      </c>
      <c r="BQ17" s="51" t="str" cm="1">
        <f t="array" ref="BQ17">_xlfn.IFS(AA17="Yes", 1, AA17="No",0,AA17="n/a"," ", AA17="na"," ", AA17=""," ")</f>
        <v xml:space="preserve"> </v>
      </c>
      <c r="BR17" s="51" t="str" cm="1">
        <f t="array" ref="BR17">_xlfn.IFS(AB17="Yes", 1, AB17="No",0,AB17="n/a"," ", AB17="na"," ", AB17=""," ")</f>
        <v xml:space="preserve"> </v>
      </c>
      <c r="BS17" s="51" t="str" cm="1">
        <f t="array" ref="BS17">_xlfn.IFS(AC17="Yes", 1, AC17="No",0,AC17="n/a"," ", AC17="na"," ", AC17=""," ")</f>
        <v xml:space="preserve"> </v>
      </c>
      <c r="BT17" s="51" t="str" cm="1">
        <f t="array" ref="BT17">_xlfn.IFS(AD17="Yes", 1, AD17="No",0,AD17="n/a"," ", AD17="na"," ", AD17=""," ")</f>
        <v xml:space="preserve"> </v>
      </c>
      <c r="BU17" s="51" t="str" cm="1">
        <f t="array" ref="BU17">_xlfn.IFS(AE17="Yes", 1, AE17="No",0,AE17="n/a"," ", AE17="na"," ", AE17=""," ")</f>
        <v xml:space="preserve"> </v>
      </c>
      <c r="BV17" s="51" t="str" cm="1">
        <f t="array" ref="BV17">_xlfn.IFS(AF17="Yes", 1, AF17="No",0,AF17="n/a"," ", AF17="na"," ", AF17=""," ")</f>
        <v xml:space="preserve"> </v>
      </c>
      <c r="BW17" s="51" t="str" cm="1">
        <f t="array" ref="BW17">_xlfn.IFS(AG17="Yes", 1, AG17="No",0,AG17="n/a"," ", AG17="na"," ", AG17=""," ")</f>
        <v xml:space="preserve"> </v>
      </c>
      <c r="BX17" s="51" t="str" cm="1">
        <f t="array" ref="BX17">_xlfn.IFS(AH17="Yes", 1, AH17="No",0,AH17="n/a"," ", AH17="na"," ", AH17=""," ")</f>
        <v xml:space="preserve"> </v>
      </c>
      <c r="BY17" s="51" t="str" cm="1">
        <f t="array" ref="BY17">_xlfn.IFS(AI17="Yes", 1, AI17="No",0,AI17="n/a"," ", AI17="na"," ", AI17=""," ")</f>
        <v xml:space="preserve"> </v>
      </c>
      <c r="BZ17" s="51" t="str" cm="1">
        <f t="array" ref="BZ17">_xlfn.IFS(AJ17="Yes", 1, AJ17="No",0,AJ17="n/a"," ", AJ17="na"," ", AJ17=""," ")</f>
        <v xml:space="preserve"> </v>
      </c>
      <c r="CA17" s="51" t="str" cm="1">
        <f t="array" ref="CA17">_xlfn.IFS(AK17="Yes", 1, AK17="No",0,AK17="n/a"," ", AK17="na"," ", AK17=""," ")</f>
        <v xml:space="preserve"> </v>
      </c>
      <c r="CB17" s="51" t="str" cm="1">
        <f t="array" ref="CB17">_xlfn.IFS(AL17="Yes", 1, AL17="No",0,AL17="n/a"," ", AL17="na"," ", AL17=""," ")</f>
        <v xml:space="preserve"> </v>
      </c>
      <c r="CC17" s="51" t="str" cm="1">
        <f t="array" ref="CC17">_xlfn.IFS(AM17="Yes", 1, AM17="No",0,AM17="n/a"," ", AM17="na"," ", AM17=""," ")</f>
        <v xml:space="preserve"> </v>
      </c>
      <c r="CD17" s="51" t="str" cm="1">
        <f t="array" ref="CD17">_xlfn.IFS(AN17="Yes", 1, AN17="No",0,AN17="n/a"," ", AN17="na"," ", AN17=""," ")</f>
        <v xml:space="preserve"> </v>
      </c>
      <c r="CE17" s="51" t="str" cm="1">
        <f t="array" ref="CE17">_xlfn.IFS(AO17="Yes", 1, AO17="No",0,AO17="n/a"," ", AO17="na"," ", AO17=""," ")</f>
        <v xml:space="preserve"> </v>
      </c>
      <c r="CF17" s="51" t="str" cm="1">
        <f t="array" ref="CF17">_xlfn.IFS(AP17="Yes", 1, AP17="No",0,AP17="n/a"," ", AP17="na"," ", AP17=""," ")</f>
        <v xml:space="preserve"> </v>
      </c>
    </row>
    <row r="18" spans="1:84" ht="16.5" thickBot="1">
      <c r="A18" s="140" t="s">
        <v>45</v>
      </c>
      <c r="B18" s="154"/>
      <c r="C18" s="13"/>
      <c r="D18" s="14"/>
      <c r="E18" s="14"/>
      <c r="F18" s="14"/>
      <c r="G18" s="14"/>
      <c r="H18" s="14"/>
      <c r="I18" s="14"/>
      <c r="J18" s="14"/>
      <c r="K18" s="14"/>
      <c r="L18" s="14"/>
      <c r="M18" s="14"/>
      <c r="N18" s="14"/>
      <c r="O18" s="14"/>
      <c r="P18" s="14"/>
      <c r="Q18" s="14"/>
      <c r="R18" s="14"/>
      <c r="S18" s="14"/>
      <c r="T18" s="14"/>
      <c r="U18" s="14"/>
      <c r="V18" s="14"/>
      <c r="W18" s="14"/>
      <c r="X18" s="14"/>
      <c r="Y18" s="14"/>
      <c r="Z18" s="14"/>
      <c r="AA18" s="14"/>
      <c r="AB18" s="14"/>
      <c r="AC18" s="14"/>
      <c r="AD18" s="14"/>
      <c r="AE18" s="14"/>
      <c r="AF18" s="14"/>
      <c r="AG18" s="14"/>
      <c r="AH18" s="14"/>
      <c r="AI18" s="14"/>
      <c r="AJ18" s="14"/>
      <c r="AK18" s="14"/>
      <c r="AL18" s="14"/>
      <c r="AM18" s="14"/>
      <c r="AN18" s="14"/>
      <c r="AO18" s="14"/>
      <c r="AP18" s="15"/>
      <c r="AS18" s="67"/>
      <c r="AT18" s="67"/>
      <c r="AU18" s="67"/>
      <c r="AV18" s="67"/>
      <c r="AW18" s="67"/>
      <c r="AX18" s="67"/>
      <c r="AY18" s="67"/>
      <c r="AZ18" s="67"/>
      <c r="BA18" s="67"/>
      <c r="BB18" s="67"/>
      <c r="BC18" s="67"/>
      <c r="BD18" s="67"/>
      <c r="BE18" s="67"/>
      <c r="BF18" s="67"/>
      <c r="BG18" s="67"/>
      <c r="BH18" s="67"/>
      <c r="BI18" s="67"/>
      <c r="BJ18" s="67"/>
      <c r="BK18" s="67"/>
      <c r="BL18" s="67"/>
      <c r="BM18" s="67"/>
      <c r="BN18" s="67"/>
      <c r="BO18" s="67"/>
      <c r="BP18" s="67"/>
      <c r="BQ18" s="67"/>
      <c r="BR18" s="67"/>
      <c r="BS18" s="67"/>
      <c r="BT18" s="67"/>
      <c r="BU18" s="67"/>
      <c r="BV18" s="67"/>
      <c r="BW18" s="67"/>
      <c r="BX18" s="67"/>
      <c r="BY18" s="67"/>
      <c r="BZ18" s="67"/>
      <c r="CA18" s="67"/>
      <c r="CB18" s="67"/>
      <c r="CC18" s="67"/>
      <c r="CD18" s="67"/>
      <c r="CE18" s="67"/>
      <c r="CF18" s="68"/>
    </row>
    <row r="19" spans="1:84" ht="15.75">
      <c r="A19" s="147" t="s">
        <v>46</v>
      </c>
      <c r="B19" s="148" t="s">
        <v>39</v>
      </c>
      <c r="C19" s="16"/>
      <c r="D19" s="17"/>
      <c r="E19" s="17"/>
      <c r="F19" s="17"/>
      <c r="G19" s="17"/>
      <c r="H19" s="17"/>
      <c r="I19" s="17"/>
      <c r="J19" s="17"/>
      <c r="K19" s="17"/>
      <c r="L19" s="17"/>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8"/>
      <c r="AS19" s="51" t="str" cm="1">
        <f t="array" ref="AS19">_xlfn.IFS(C19="Yes", 1, C19="No",0,C19="n/a"," ", C19="na"," ", C19=""," ")</f>
        <v xml:space="preserve"> </v>
      </c>
      <c r="AT19" s="51" t="str" cm="1">
        <f t="array" ref="AT19">_xlfn.IFS(D19="Yes", 1, D19="No",0,D19="n/a"," ", D19="na"," ", D19=""," ")</f>
        <v xml:space="preserve"> </v>
      </c>
      <c r="AU19" s="51" t="str" cm="1">
        <f t="array" ref="AU19">_xlfn.IFS(E19="Yes", 1, E19="No",0,E19="n/a"," ", E19="na"," ", E19=""," ")</f>
        <v xml:space="preserve"> </v>
      </c>
      <c r="AV19" s="51" t="str" cm="1">
        <f t="array" ref="AV19">_xlfn.IFS(F19="Yes", 1, F19="No",0,F19="n/a"," ", F19="na"," ", F19=""," ")</f>
        <v xml:space="preserve"> </v>
      </c>
      <c r="AW19" s="51" t="str" cm="1">
        <f t="array" ref="AW19">_xlfn.IFS(G19="Yes", 1, G19="No",0,G19="n/a"," ", G19="na"," ", G19=""," ")</f>
        <v xml:space="preserve"> </v>
      </c>
      <c r="AX19" s="51" t="str" cm="1">
        <f t="array" ref="AX19">_xlfn.IFS(H19="Yes", 1, H19="No",0,H19="n/a"," ", H19="na"," ", H19=""," ")</f>
        <v xml:space="preserve"> </v>
      </c>
      <c r="AY19" s="51" t="str" cm="1">
        <f t="array" ref="AY19">_xlfn.IFS(I19="Yes", 1, I19="No",0,I19="n/a"," ", I19="na"," ", I19=""," ")</f>
        <v xml:space="preserve"> </v>
      </c>
      <c r="AZ19" s="51" t="str" cm="1">
        <f t="array" ref="AZ19">_xlfn.IFS(J19="Yes", 1, J19="No",0,J19="n/a"," ", J19="na"," ", J19=""," ")</f>
        <v xml:space="preserve"> </v>
      </c>
      <c r="BA19" s="51" t="str" cm="1">
        <f t="array" ref="BA19">_xlfn.IFS(K19="Yes", 1, K19="No",0,K19="n/a"," ", K19="na"," ", K19=""," ")</f>
        <v xml:space="preserve"> </v>
      </c>
      <c r="BB19" s="51" t="str" cm="1">
        <f t="array" ref="BB19">_xlfn.IFS(L19="Yes", 1, L19="No",0,L19="n/a"," ", L19="na"," ", L19=""," ")</f>
        <v xml:space="preserve"> </v>
      </c>
      <c r="BC19" s="51" t="str" cm="1">
        <f t="array" ref="BC19">_xlfn.IFS(M19="Yes", 1, M19="No",0,M19="n/a"," ", M19="na"," ", M19=""," ")</f>
        <v xml:space="preserve"> </v>
      </c>
      <c r="BD19" s="51" t="str" cm="1">
        <f t="array" ref="BD19">_xlfn.IFS(N19="Yes", 1, N19="No",0,N19="n/a"," ", N19="na"," ", N19=""," ")</f>
        <v xml:space="preserve"> </v>
      </c>
      <c r="BE19" s="51" t="str" cm="1">
        <f t="array" ref="BE19">_xlfn.IFS(O19="Yes", 1, O19="No",0,O19="n/a"," ", O19="na"," ", O19=""," ")</f>
        <v xml:space="preserve"> </v>
      </c>
      <c r="BF19" s="51" t="str" cm="1">
        <f t="array" ref="BF19">_xlfn.IFS(P19="Yes", 1, P19="No",0,P19="n/a"," ", P19="na"," ", P19=""," ")</f>
        <v xml:space="preserve"> </v>
      </c>
      <c r="BG19" s="51" t="str" cm="1">
        <f t="array" ref="BG19">_xlfn.IFS(Q19="Yes", 1, Q19="No",0,Q19="n/a"," ", Q19="na"," ", Q19=""," ")</f>
        <v xml:space="preserve"> </v>
      </c>
      <c r="BH19" s="51" t="str" cm="1">
        <f t="array" ref="BH19">_xlfn.IFS(R19="Yes", 1, R19="No",0,R19="n/a"," ", R19="na"," ", R19=""," ")</f>
        <v xml:space="preserve"> </v>
      </c>
      <c r="BI19" s="51" t="str" cm="1">
        <f t="array" ref="BI19">_xlfn.IFS(S19="Yes", 1, S19="No",0,S19="n/a"," ", S19="na"," ", S19=""," ")</f>
        <v xml:space="preserve"> </v>
      </c>
      <c r="BJ19" s="51" t="str" cm="1">
        <f t="array" ref="BJ19">_xlfn.IFS(T19="Yes", 1, T19="No",0,T19="n/a"," ", T19="na"," ", T19=""," ")</f>
        <v xml:space="preserve"> </v>
      </c>
      <c r="BK19" s="51" t="str" cm="1">
        <f t="array" ref="BK19">_xlfn.IFS(U19="Yes", 1, U19="No",0,U19="n/a"," ", U19="na"," ", U19=""," ")</f>
        <v xml:space="preserve"> </v>
      </c>
      <c r="BL19" s="51" t="str" cm="1">
        <f t="array" ref="BL19">_xlfn.IFS(V19="Yes", 1, V19="No",0,V19="n/a"," ", V19="na"," ", V19=""," ")</f>
        <v xml:space="preserve"> </v>
      </c>
      <c r="BM19" s="51" t="str" cm="1">
        <f t="array" ref="BM19">_xlfn.IFS(W19="Yes", 1, W19="No",0,W19="n/a"," ", W19="na"," ", W19=""," ")</f>
        <v xml:space="preserve"> </v>
      </c>
      <c r="BN19" s="51" t="str" cm="1">
        <f t="array" ref="BN19">_xlfn.IFS(X19="Yes", 1, X19="No",0,X19="n/a"," ", X19="na"," ", X19=""," ")</f>
        <v xml:space="preserve"> </v>
      </c>
      <c r="BO19" s="51" t="str" cm="1">
        <f t="array" ref="BO19">_xlfn.IFS(Y19="Yes", 1, Y19="No",0,Y19="n/a"," ", Y19="na"," ", Y19=""," ")</f>
        <v xml:space="preserve"> </v>
      </c>
      <c r="BP19" s="51" t="str" cm="1">
        <f t="array" ref="BP19">_xlfn.IFS(Z19="Yes", 1, Z19="No",0,Z19="n/a"," ", Z19="na"," ", Z19=""," ")</f>
        <v xml:space="preserve"> </v>
      </c>
      <c r="BQ19" s="51" t="str" cm="1">
        <f t="array" ref="BQ19">_xlfn.IFS(AA19="Yes", 1, AA19="No",0,AA19="n/a"," ", AA19="na"," ", AA19=""," ")</f>
        <v xml:space="preserve"> </v>
      </c>
      <c r="BR19" s="51" t="str" cm="1">
        <f t="array" ref="BR19">_xlfn.IFS(AB19="Yes", 1, AB19="No",0,AB19="n/a"," ", AB19="na"," ", AB19=""," ")</f>
        <v xml:space="preserve"> </v>
      </c>
      <c r="BS19" s="51" t="str" cm="1">
        <f t="array" ref="BS19">_xlfn.IFS(AC19="Yes", 1, AC19="No",0,AC19="n/a"," ", AC19="na"," ", AC19=""," ")</f>
        <v xml:space="preserve"> </v>
      </c>
      <c r="BT19" s="51" t="str" cm="1">
        <f t="array" ref="BT19">_xlfn.IFS(AD19="Yes", 1, AD19="No",0,AD19="n/a"," ", AD19="na"," ", AD19=""," ")</f>
        <v xml:space="preserve"> </v>
      </c>
      <c r="BU19" s="51" t="str" cm="1">
        <f t="array" ref="BU19">_xlfn.IFS(AE19="Yes", 1, AE19="No",0,AE19="n/a"," ", AE19="na"," ", AE19=""," ")</f>
        <v xml:space="preserve"> </v>
      </c>
      <c r="BV19" s="51" t="str" cm="1">
        <f t="array" ref="BV19">_xlfn.IFS(AF19="Yes", 1, AF19="No",0,AF19="n/a"," ", AF19="na"," ", AF19=""," ")</f>
        <v xml:space="preserve"> </v>
      </c>
      <c r="BW19" s="51" t="str" cm="1">
        <f t="array" ref="BW19">_xlfn.IFS(AG19="Yes", 1, AG19="No",0,AG19="n/a"," ", AG19="na"," ", AG19=""," ")</f>
        <v xml:space="preserve"> </v>
      </c>
      <c r="BX19" s="51" t="str" cm="1">
        <f t="array" ref="BX19">_xlfn.IFS(AH19="Yes", 1, AH19="No",0,AH19="n/a"," ", AH19="na"," ", AH19=""," ")</f>
        <v xml:space="preserve"> </v>
      </c>
      <c r="BY19" s="51" t="str" cm="1">
        <f t="array" ref="BY19">_xlfn.IFS(AI19="Yes", 1, AI19="No",0,AI19="n/a"," ", AI19="na"," ", AI19=""," ")</f>
        <v xml:space="preserve"> </v>
      </c>
      <c r="BZ19" s="51" t="str" cm="1">
        <f t="array" ref="BZ19">_xlfn.IFS(AJ19="Yes", 1, AJ19="No",0,AJ19="n/a"," ", AJ19="na"," ", AJ19=""," ")</f>
        <v xml:space="preserve"> </v>
      </c>
      <c r="CA19" s="51" t="str" cm="1">
        <f t="array" ref="CA19">_xlfn.IFS(AK19="Yes", 1, AK19="No",0,AK19="n/a"," ", AK19="na"," ", AK19=""," ")</f>
        <v xml:space="preserve"> </v>
      </c>
      <c r="CB19" s="51" t="str" cm="1">
        <f t="array" ref="CB19">_xlfn.IFS(AL19="Yes", 1, AL19="No",0,AL19="n/a"," ", AL19="na"," ", AL19=""," ")</f>
        <v xml:space="preserve"> </v>
      </c>
      <c r="CC19" s="51" t="str" cm="1">
        <f t="array" ref="CC19">_xlfn.IFS(AM19="Yes", 1, AM19="No",0,AM19="n/a"," ", AM19="na"," ", AM19=""," ")</f>
        <v xml:space="preserve"> </v>
      </c>
      <c r="CD19" s="51" t="str" cm="1">
        <f t="array" ref="CD19">_xlfn.IFS(AN19="Yes", 1, AN19="No",0,AN19="n/a"," ", AN19="na"," ", AN19=""," ")</f>
        <v xml:space="preserve"> </v>
      </c>
      <c r="CE19" s="51" t="str" cm="1">
        <f t="array" ref="CE19">_xlfn.IFS(AO19="Yes", 1, AO19="No",0,AO19="n/a"," ", AO19="na"," ", AO19=""," ")</f>
        <v xml:space="preserve"> </v>
      </c>
      <c r="CF19" s="51" t="str" cm="1">
        <f t="array" ref="CF19">_xlfn.IFS(AP19="Yes", 1, AP19="No",0,AP19="n/a"," ", AP19="na"," ", AP19=""," ")</f>
        <v xml:space="preserve"> </v>
      </c>
    </row>
    <row r="20" spans="1:84" ht="15.75">
      <c r="A20" s="155" t="s">
        <v>47</v>
      </c>
      <c r="B20" s="156" t="s">
        <v>41</v>
      </c>
      <c r="C20" s="25"/>
      <c r="D20" s="26"/>
      <c r="E20" s="26"/>
      <c r="F20" s="26"/>
      <c r="G20" s="26"/>
      <c r="H20" s="26"/>
      <c r="I20" s="26"/>
      <c r="J20" s="26"/>
      <c r="K20" s="26"/>
      <c r="L20" s="26"/>
      <c r="M20" s="26"/>
      <c r="N20" s="26"/>
      <c r="O20" s="26"/>
      <c r="P20" s="26"/>
      <c r="Q20" s="26"/>
      <c r="R20" s="26"/>
      <c r="S20" s="26"/>
      <c r="T20" s="26"/>
      <c r="U20" s="26"/>
      <c r="V20" s="26"/>
      <c r="W20" s="26"/>
      <c r="X20" s="26"/>
      <c r="Y20" s="26"/>
      <c r="Z20" s="26"/>
      <c r="AA20" s="26"/>
      <c r="AB20" s="26"/>
      <c r="AC20" s="26"/>
      <c r="AD20" s="26"/>
      <c r="AE20" s="26"/>
      <c r="AF20" s="26"/>
      <c r="AG20" s="26"/>
      <c r="AH20" s="26"/>
      <c r="AI20" s="26"/>
      <c r="AJ20" s="26"/>
      <c r="AK20" s="26"/>
      <c r="AL20" s="26"/>
      <c r="AM20" s="26"/>
      <c r="AN20" s="26"/>
      <c r="AO20" s="26"/>
      <c r="AP20" s="27"/>
      <c r="AS20" s="51" t="str" cm="1">
        <f t="array" ref="AS20">_xlfn.IFS(C20="Yes", 1, C20="No",0,C20="n/a"," ", C20="na"," ", C20=""," ")</f>
        <v xml:space="preserve"> </v>
      </c>
      <c r="AT20" s="51" t="str" cm="1">
        <f t="array" ref="AT20">_xlfn.IFS(D20="Yes", 1, D20="No",0,D20="n/a"," ", D20="na"," ", D20=""," ")</f>
        <v xml:space="preserve"> </v>
      </c>
      <c r="AU20" s="51" t="str" cm="1">
        <f t="array" ref="AU20">_xlfn.IFS(E20="Yes", 1, E20="No",0,E20="n/a"," ", E20="na"," ", E20=""," ")</f>
        <v xml:space="preserve"> </v>
      </c>
      <c r="AV20" s="51" t="str" cm="1">
        <f t="array" ref="AV20">_xlfn.IFS(F20="Yes", 1, F20="No",0,F20="n/a"," ", F20="na"," ", F20=""," ")</f>
        <v xml:space="preserve"> </v>
      </c>
      <c r="AW20" s="51" t="str" cm="1">
        <f t="array" ref="AW20">_xlfn.IFS(G20="Yes", 1, G20="No",0,G20="n/a"," ", G20="na"," ", G20=""," ")</f>
        <v xml:space="preserve"> </v>
      </c>
      <c r="AX20" s="51" t="str" cm="1">
        <f t="array" ref="AX20">_xlfn.IFS(H20="Yes", 1, H20="No",0,H20="n/a"," ", H20="na"," ", H20=""," ")</f>
        <v xml:space="preserve"> </v>
      </c>
      <c r="AY20" s="51" t="str" cm="1">
        <f t="array" ref="AY20">_xlfn.IFS(I20="Yes", 1, I20="No",0,I20="n/a"," ", I20="na"," ", I20=""," ")</f>
        <v xml:space="preserve"> </v>
      </c>
      <c r="AZ20" s="51" t="str" cm="1">
        <f t="array" ref="AZ20">_xlfn.IFS(J20="Yes", 1, J20="No",0,J20="n/a"," ", J20="na"," ", J20=""," ")</f>
        <v xml:space="preserve"> </v>
      </c>
      <c r="BA20" s="51" t="str" cm="1">
        <f t="array" ref="BA20">_xlfn.IFS(K20="Yes", 1, K20="No",0,K20="n/a"," ", K20="na"," ", K20=""," ")</f>
        <v xml:space="preserve"> </v>
      </c>
      <c r="BB20" s="51" t="str" cm="1">
        <f t="array" ref="BB20">_xlfn.IFS(L20="Yes", 1, L20="No",0,L20="n/a"," ", L20="na"," ", L20=""," ")</f>
        <v xml:space="preserve"> </v>
      </c>
      <c r="BC20" s="51" t="str" cm="1">
        <f t="array" ref="BC20">_xlfn.IFS(M20="Yes", 1, M20="No",0,M20="n/a"," ", M20="na"," ", M20=""," ")</f>
        <v xml:space="preserve"> </v>
      </c>
      <c r="BD20" s="51" t="str" cm="1">
        <f t="array" ref="BD20">_xlfn.IFS(N20="Yes", 1, N20="No",0,N20="n/a"," ", N20="na"," ", N20=""," ")</f>
        <v xml:space="preserve"> </v>
      </c>
      <c r="BE20" s="51" t="str" cm="1">
        <f t="array" ref="BE20">_xlfn.IFS(O20="Yes", 1, O20="No",0,O20="n/a"," ", O20="na"," ", O20=""," ")</f>
        <v xml:space="preserve"> </v>
      </c>
      <c r="BF20" s="51" t="str" cm="1">
        <f t="array" ref="BF20">_xlfn.IFS(P20="Yes", 1, P20="No",0,P20="n/a"," ", P20="na"," ", P20=""," ")</f>
        <v xml:space="preserve"> </v>
      </c>
      <c r="BG20" s="51" t="str" cm="1">
        <f t="array" ref="BG20">_xlfn.IFS(Q20="Yes", 1, Q20="No",0,Q20="n/a"," ", Q20="na"," ", Q20=""," ")</f>
        <v xml:space="preserve"> </v>
      </c>
      <c r="BH20" s="51" t="str" cm="1">
        <f t="array" ref="BH20">_xlfn.IFS(R20="Yes", 1, R20="No",0,R20="n/a"," ", R20="na"," ", R20=""," ")</f>
        <v xml:space="preserve"> </v>
      </c>
      <c r="BI20" s="51" t="str" cm="1">
        <f t="array" ref="BI20">_xlfn.IFS(S20="Yes", 1, S20="No",0,S20="n/a"," ", S20="na"," ", S20=""," ")</f>
        <v xml:space="preserve"> </v>
      </c>
      <c r="BJ20" s="51" t="str" cm="1">
        <f t="array" ref="BJ20">_xlfn.IFS(T20="Yes", 1, T20="No",0,T20="n/a"," ", T20="na"," ", T20=""," ")</f>
        <v xml:space="preserve"> </v>
      </c>
      <c r="BK20" s="51" t="str" cm="1">
        <f t="array" ref="BK20">_xlfn.IFS(U20="Yes", 1, U20="No",0,U20="n/a"," ", U20="na"," ", U20=""," ")</f>
        <v xml:space="preserve"> </v>
      </c>
      <c r="BL20" s="51" t="str" cm="1">
        <f t="array" ref="BL20">_xlfn.IFS(V20="Yes", 1, V20="No",0,V20="n/a"," ", V20="na"," ", V20=""," ")</f>
        <v xml:space="preserve"> </v>
      </c>
      <c r="BM20" s="51" t="str" cm="1">
        <f t="array" ref="BM20">_xlfn.IFS(W20="Yes", 1, W20="No",0,W20="n/a"," ", W20="na"," ", W20=""," ")</f>
        <v xml:space="preserve"> </v>
      </c>
      <c r="BN20" s="51" t="str" cm="1">
        <f t="array" ref="BN20">_xlfn.IFS(X20="Yes", 1, X20="No",0,X20="n/a"," ", X20="na"," ", X20=""," ")</f>
        <v xml:space="preserve"> </v>
      </c>
      <c r="BO20" s="51" t="str" cm="1">
        <f t="array" ref="BO20">_xlfn.IFS(Y20="Yes", 1, Y20="No",0,Y20="n/a"," ", Y20="na"," ", Y20=""," ")</f>
        <v xml:space="preserve"> </v>
      </c>
      <c r="BP20" s="51" t="str" cm="1">
        <f t="array" ref="BP20">_xlfn.IFS(Z20="Yes", 1, Z20="No",0,Z20="n/a"," ", Z20="na"," ", Z20=""," ")</f>
        <v xml:space="preserve"> </v>
      </c>
      <c r="BQ20" s="51" t="str" cm="1">
        <f t="array" ref="BQ20">_xlfn.IFS(AA20="Yes", 1, AA20="No",0,AA20="n/a"," ", AA20="na"," ", AA20=""," ")</f>
        <v xml:space="preserve"> </v>
      </c>
      <c r="BR20" s="51" t="str" cm="1">
        <f t="array" ref="BR20">_xlfn.IFS(AB20="Yes", 1, AB20="No",0,AB20="n/a"," ", AB20="na"," ", AB20=""," ")</f>
        <v xml:space="preserve"> </v>
      </c>
      <c r="BS20" s="51" t="str" cm="1">
        <f t="array" ref="BS20">_xlfn.IFS(AC20="Yes", 1, AC20="No",0,AC20="n/a"," ", AC20="na"," ", AC20=""," ")</f>
        <v xml:space="preserve"> </v>
      </c>
      <c r="BT20" s="51" t="str" cm="1">
        <f t="array" ref="BT20">_xlfn.IFS(AD20="Yes", 1, AD20="No",0,AD20="n/a"," ", AD20="na"," ", AD20=""," ")</f>
        <v xml:space="preserve"> </v>
      </c>
      <c r="BU20" s="51" t="str" cm="1">
        <f t="array" ref="BU20">_xlfn.IFS(AE20="Yes", 1, AE20="No",0,AE20="n/a"," ", AE20="na"," ", AE20=""," ")</f>
        <v xml:space="preserve"> </v>
      </c>
      <c r="BV20" s="51" t="str" cm="1">
        <f t="array" ref="BV20">_xlfn.IFS(AF20="Yes", 1, AF20="No",0,AF20="n/a"," ", AF20="na"," ", AF20=""," ")</f>
        <v xml:space="preserve"> </v>
      </c>
      <c r="BW20" s="51" t="str" cm="1">
        <f t="array" ref="BW20">_xlfn.IFS(AG20="Yes", 1, AG20="No",0,AG20="n/a"," ", AG20="na"," ", AG20=""," ")</f>
        <v xml:space="preserve"> </v>
      </c>
      <c r="BX20" s="51" t="str" cm="1">
        <f t="array" ref="BX20">_xlfn.IFS(AH20="Yes", 1, AH20="No",0,AH20="n/a"," ", AH20="na"," ", AH20=""," ")</f>
        <v xml:space="preserve"> </v>
      </c>
      <c r="BY20" s="51" t="str" cm="1">
        <f t="array" ref="BY20">_xlfn.IFS(AI20="Yes", 1, AI20="No",0,AI20="n/a"," ", AI20="na"," ", AI20=""," ")</f>
        <v xml:space="preserve"> </v>
      </c>
      <c r="BZ20" s="51" t="str" cm="1">
        <f t="array" ref="BZ20">_xlfn.IFS(AJ20="Yes", 1, AJ20="No",0,AJ20="n/a"," ", AJ20="na"," ", AJ20=""," ")</f>
        <v xml:space="preserve"> </v>
      </c>
      <c r="CA20" s="51" t="str" cm="1">
        <f t="array" ref="CA20">_xlfn.IFS(AK20="Yes", 1, AK20="No",0,AK20="n/a"," ", AK20="na"," ", AK20=""," ")</f>
        <v xml:space="preserve"> </v>
      </c>
      <c r="CB20" s="51" t="str" cm="1">
        <f t="array" ref="CB20">_xlfn.IFS(AL20="Yes", 1, AL20="No",0,AL20="n/a"," ", AL20="na"," ", AL20=""," ")</f>
        <v xml:space="preserve"> </v>
      </c>
      <c r="CC20" s="51" t="str" cm="1">
        <f t="array" ref="CC20">_xlfn.IFS(AM20="Yes", 1, AM20="No",0,AM20="n/a"," ", AM20="na"," ", AM20=""," ")</f>
        <v xml:space="preserve"> </v>
      </c>
      <c r="CD20" s="51" t="str" cm="1">
        <f t="array" ref="CD20">_xlfn.IFS(AN20="Yes", 1, AN20="No",0,AN20="n/a"," ", AN20="na"," ", AN20=""," ")</f>
        <v xml:space="preserve"> </v>
      </c>
      <c r="CE20" s="51" t="str" cm="1">
        <f t="array" ref="CE20">_xlfn.IFS(AO20="Yes", 1, AO20="No",0,AO20="n/a"," ", AO20="na"," ", AO20=""," ")</f>
        <v xml:space="preserve"> </v>
      </c>
      <c r="CF20" s="51" t="str" cm="1">
        <f t="array" ref="CF20">_xlfn.IFS(AP20="Yes", 1, AP20="No",0,AP20="n/a"," ", AP20="na"," ", AP20=""," ")</f>
        <v xml:space="preserve"> </v>
      </c>
    </row>
    <row r="21" spans="1:84" ht="16.5" thickBot="1">
      <c r="B21" s="157"/>
      <c r="C21" s="24"/>
      <c r="D21" s="24"/>
      <c r="E21" s="24"/>
      <c r="F21" s="24"/>
      <c r="G21" s="24"/>
      <c r="H21" s="24"/>
      <c r="I21" s="24"/>
      <c r="J21" s="24"/>
      <c r="K21" s="24"/>
      <c r="L21" s="24"/>
      <c r="M21" s="24"/>
      <c r="N21" s="24"/>
      <c r="O21" s="24"/>
      <c r="P21" s="24"/>
      <c r="Q21" s="24"/>
      <c r="R21" s="24"/>
      <c r="S21" s="24"/>
      <c r="T21" s="24"/>
      <c r="U21" s="24"/>
      <c r="V21" s="24"/>
      <c r="W21" s="24"/>
      <c r="X21" s="24"/>
      <c r="Y21" s="24"/>
      <c r="Z21" s="24"/>
      <c r="AA21" s="24"/>
      <c r="AB21" s="24"/>
      <c r="AC21" s="24"/>
      <c r="AD21" s="24"/>
      <c r="AE21" s="24"/>
      <c r="AF21" s="24"/>
      <c r="AG21" s="24"/>
      <c r="AH21" s="24"/>
      <c r="AI21" s="24"/>
      <c r="AJ21" s="24"/>
      <c r="AK21" s="24"/>
      <c r="AL21" s="24"/>
      <c r="AM21" s="24"/>
      <c r="AN21" s="24"/>
      <c r="AO21" s="24"/>
      <c r="AP21" s="24"/>
      <c r="AS21" s="55"/>
      <c r="AT21" s="69"/>
      <c r="AU21" s="69"/>
      <c r="AV21" s="69"/>
      <c r="AW21" s="69"/>
      <c r="AX21" s="69"/>
      <c r="AY21" s="69"/>
      <c r="AZ21" s="69"/>
      <c r="BA21" s="69"/>
      <c r="BB21" s="69"/>
      <c r="BC21" s="69"/>
      <c r="BD21" s="69"/>
      <c r="BE21" s="69"/>
      <c r="BF21" s="69"/>
      <c r="BG21" s="69"/>
      <c r="BH21" s="69"/>
      <c r="BI21" s="69"/>
      <c r="BJ21" s="69"/>
      <c r="BK21" s="69"/>
      <c r="BL21" s="69"/>
      <c r="BM21" s="69"/>
      <c r="BN21" s="69"/>
      <c r="BO21" s="69"/>
      <c r="BP21" s="69"/>
      <c r="BQ21" s="69"/>
      <c r="BR21" s="69"/>
      <c r="BS21" s="69"/>
      <c r="BT21" s="69"/>
      <c r="BU21" s="69"/>
      <c r="BV21" s="69"/>
      <c r="BW21" s="69"/>
      <c r="BX21" s="69"/>
      <c r="BY21" s="69"/>
      <c r="BZ21" s="69"/>
      <c r="CA21" s="69"/>
      <c r="CB21" s="69"/>
      <c r="CC21" s="69"/>
      <c r="CD21" s="69"/>
      <c r="CE21" s="69"/>
      <c r="CF21" s="69"/>
    </row>
    <row r="22" spans="1:84" ht="16.5" thickBot="1">
      <c r="A22" s="280" t="s">
        <v>48</v>
      </c>
      <c r="B22" s="281"/>
      <c r="C22" s="10"/>
      <c r="D22" s="11"/>
      <c r="E22" s="11"/>
      <c r="F22" s="11"/>
      <c r="G22" s="11"/>
      <c r="H22" s="11"/>
      <c r="I22" s="11"/>
      <c r="J22" s="11"/>
      <c r="K22" s="11"/>
      <c r="L22" s="11"/>
      <c r="M22" s="11"/>
      <c r="N22" s="11"/>
      <c r="O22" s="11"/>
      <c r="P22" s="11"/>
      <c r="Q22" s="11"/>
      <c r="R22" s="11"/>
      <c r="S22" s="11"/>
      <c r="T22" s="11"/>
      <c r="U22" s="11"/>
      <c r="V22" s="11"/>
      <c r="W22" s="11"/>
      <c r="X22" s="11"/>
      <c r="Y22" s="11"/>
      <c r="Z22" s="11"/>
      <c r="AA22" s="11"/>
      <c r="AB22" s="11"/>
      <c r="AC22" s="11"/>
      <c r="AD22" s="11"/>
      <c r="AE22" s="11"/>
      <c r="AF22" s="11"/>
      <c r="AG22" s="11"/>
      <c r="AH22" s="11"/>
      <c r="AI22" s="11"/>
      <c r="AJ22" s="11"/>
      <c r="AK22" s="11"/>
      <c r="AL22" s="11"/>
      <c r="AM22" s="11"/>
      <c r="AN22" s="11"/>
      <c r="AO22" s="11"/>
      <c r="AP22" s="12"/>
      <c r="AS22" s="62"/>
      <c r="AT22" s="62"/>
      <c r="AU22" s="62"/>
      <c r="AV22" s="62"/>
      <c r="AW22" s="62"/>
      <c r="AX22" s="62"/>
      <c r="AY22" s="62"/>
      <c r="AZ22" s="62"/>
      <c r="BA22" s="62"/>
      <c r="BB22" s="62"/>
      <c r="BC22" s="62"/>
      <c r="BD22" s="62"/>
      <c r="BE22" s="62"/>
      <c r="BF22" s="62"/>
      <c r="BG22" s="62"/>
      <c r="BH22" s="62"/>
      <c r="BI22" s="62"/>
      <c r="BJ22" s="62"/>
      <c r="BK22" s="62"/>
      <c r="BL22" s="62"/>
      <c r="BM22" s="62"/>
      <c r="BN22" s="62"/>
      <c r="BO22" s="62"/>
      <c r="BP22" s="62"/>
      <c r="BQ22" s="62"/>
      <c r="BR22" s="62"/>
      <c r="BS22" s="62"/>
      <c r="BT22" s="62"/>
      <c r="BU22" s="62"/>
      <c r="BV22" s="62"/>
      <c r="BW22" s="62"/>
      <c r="BX22" s="62"/>
      <c r="BY22" s="62"/>
      <c r="BZ22" s="62"/>
      <c r="CA22" s="62"/>
      <c r="CB22" s="62"/>
      <c r="CC22" s="62"/>
      <c r="CD22" s="62"/>
      <c r="CE22" s="62"/>
      <c r="CF22" s="63"/>
    </row>
    <row r="23" spans="1:84" ht="15.75">
      <c r="A23" s="147" t="s">
        <v>49</v>
      </c>
      <c r="B23" s="148" t="s">
        <v>39</v>
      </c>
      <c r="C23" s="16"/>
      <c r="D23" s="17"/>
      <c r="E23" s="17"/>
      <c r="F23" s="17"/>
      <c r="G23" s="17"/>
      <c r="H23" s="17"/>
      <c r="I23" s="17"/>
      <c r="J23" s="17"/>
      <c r="K23" s="17"/>
      <c r="L23" s="17"/>
      <c r="M23" s="17"/>
      <c r="N23" s="17"/>
      <c r="O23" s="17"/>
      <c r="P23" s="17"/>
      <c r="Q23" s="17"/>
      <c r="R23" s="17"/>
      <c r="S23" s="17"/>
      <c r="T23" s="17"/>
      <c r="U23" s="17"/>
      <c r="V23" s="17"/>
      <c r="W23" s="17"/>
      <c r="X23" s="17"/>
      <c r="Y23" s="17"/>
      <c r="Z23" s="17"/>
      <c r="AA23" s="17"/>
      <c r="AB23" s="17"/>
      <c r="AC23" s="17"/>
      <c r="AD23" s="17"/>
      <c r="AE23" s="17"/>
      <c r="AF23" s="17"/>
      <c r="AG23" s="17"/>
      <c r="AH23" s="17"/>
      <c r="AI23" s="17"/>
      <c r="AJ23" s="17"/>
      <c r="AK23" s="17"/>
      <c r="AL23" s="17"/>
      <c r="AM23" s="17"/>
      <c r="AN23" s="17"/>
      <c r="AO23" s="17"/>
      <c r="AP23" s="18"/>
      <c r="AS23" s="51" t="str" cm="1">
        <f t="array" ref="AS23">_xlfn.IFS(C23="Yes", 1, C23="No",0,C23="n/a"," ", C23="na"," ", C23=""," ")</f>
        <v xml:space="preserve"> </v>
      </c>
      <c r="AT23" s="51" t="str" cm="1">
        <f t="array" ref="AT23">_xlfn.IFS(D23="Yes", 1, D23="No",0,D23="n/a"," ", D23="na"," ", D23=""," ")</f>
        <v xml:space="preserve"> </v>
      </c>
      <c r="AU23" s="51" t="str" cm="1">
        <f t="array" ref="AU23">_xlfn.IFS(E23="Yes", 1, E23="No",0,E23="n/a"," ", E23="na"," ", E23=""," ")</f>
        <v xml:space="preserve"> </v>
      </c>
      <c r="AV23" s="51" t="str" cm="1">
        <f t="array" ref="AV23">_xlfn.IFS(F23="Yes", 1, F23="No",0,F23="n/a"," ", F23="na"," ", F23=""," ")</f>
        <v xml:space="preserve"> </v>
      </c>
      <c r="AW23" s="51" t="str" cm="1">
        <f t="array" ref="AW23">_xlfn.IFS(G23="Yes", 1, G23="No",0,G23="n/a"," ", G23="na"," ", G23=""," ")</f>
        <v xml:space="preserve"> </v>
      </c>
      <c r="AX23" s="51" t="str" cm="1">
        <f t="array" ref="AX23">_xlfn.IFS(H23="Yes", 1, H23="No",0,H23="n/a"," ", H23="na"," ", H23=""," ")</f>
        <v xml:space="preserve"> </v>
      </c>
      <c r="AY23" s="51" t="str" cm="1">
        <f t="array" ref="AY23">_xlfn.IFS(I23="Yes", 1, I23="No",0,I23="n/a"," ", I23="na"," ", I23=""," ")</f>
        <v xml:space="preserve"> </v>
      </c>
      <c r="AZ23" s="51" t="str" cm="1">
        <f t="array" ref="AZ23">_xlfn.IFS(J23="Yes", 1, J23="No",0,J23="n/a"," ", J23="na"," ", J23=""," ")</f>
        <v xml:space="preserve"> </v>
      </c>
      <c r="BA23" s="51" t="str" cm="1">
        <f t="array" ref="BA23">_xlfn.IFS(K23="Yes", 1, K23="No",0,K23="n/a"," ", K23="na"," ", K23=""," ")</f>
        <v xml:space="preserve"> </v>
      </c>
      <c r="BB23" s="51" t="str" cm="1">
        <f t="array" ref="BB23">_xlfn.IFS(L23="Yes", 1, L23="No",0,L23="n/a"," ", L23="na"," ", L23=""," ")</f>
        <v xml:space="preserve"> </v>
      </c>
      <c r="BC23" s="51" t="str" cm="1">
        <f t="array" ref="BC23">_xlfn.IFS(M23="Yes", 1, M23="No",0,M23="n/a"," ", M23="na"," ", M23=""," ")</f>
        <v xml:space="preserve"> </v>
      </c>
      <c r="BD23" s="51" t="str" cm="1">
        <f t="array" ref="BD23">_xlfn.IFS(N23="Yes", 1, N23="No",0,N23="n/a"," ", N23="na"," ", N23=""," ")</f>
        <v xml:space="preserve"> </v>
      </c>
      <c r="BE23" s="51" t="str" cm="1">
        <f t="array" ref="BE23">_xlfn.IFS(O23="Yes", 1, O23="No",0,O23="n/a"," ", O23="na"," ", O23=""," ")</f>
        <v xml:space="preserve"> </v>
      </c>
      <c r="BF23" s="51" t="str" cm="1">
        <f t="array" ref="BF23">_xlfn.IFS(P23="Yes", 1, P23="No",0,P23="n/a"," ", P23="na"," ", P23=""," ")</f>
        <v xml:space="preserve"> </v>
      </c>
      <c r="BG23" s="51" t="str" cm="1">
        <f t="array" ref="BG23">_xlfn.IFS(Q23="Yes", 1, Q23="No",0,Q23="n/a"," ", Q23="na"," ", Q23=""," ")</f>
        <v xml:space="preserve"> </v>
      </c>
      <c r="BH23" s="51" t="str" cm="1">
        <f t="array" ref="BH23">_xlfn.IFS(R23="Yes", 1, R23="No",0,R23="n/a"," ", R23="na"," ", R23=""," ")</f>
        <v xml:space="preserve"> </v>
      </c>
      <c r="BI23" s="51" t="str" cm="1">
        <f t="array" ref="BI23">_xlfn.IFS(S23="Yes", 1, S23="No",0,S23="n/a"," ", S23="na"," ", S23=""," ")</f>
        <v xml:space="preserve"> </v>
      </c>
      <c r="BJ23" s="51" t="str" cm="1">
        <f t="array" ref="BJ23">_xlfn.IFS(T23="Yes", 1, T23="No",0,T23="n/a"," ", T23="na"," ", T23=""," ")</f>
        <v xml:space="preserve"> </v>
      </c>
      <c r="BK23" s="51" t="str" cm="1">
        <f t="array" ref="BK23">_xlfn.IFS(U23="Yes", 1, U23="No",0,U23="n/a"," ", U23="na"," ", U23=""," ")</f>
        <v xml:space="preserve"> </v>
      </c>
      <c r="BL23" s="51" t="str" cm="1">
        <f t="array" ref="BL23">_xlfn.IFS(V23="Yes", 1, V23="No",0,V23="n/a"," ", V23="na"," ", V23=""," ")</f>
        <v xml:space="preserve"> </v>
      </c>
      <c r="BM23" s="51" t="str" cm="1">
        <f t="array" ref="BM23">_xlfn.IFS(W23="Yes", 1, W23="No",0,W23="n/a"," ", W23="na"," ", W23=""," ")</f>
        <v xml:space="preserve"> </v>
      </c>
      <c r="BN23" s="51" t="str" cm="1">
        <f t="array" ref="BN23">_xlfn.IFS(X23="Yes", 1, X23="No",0,X23="n/a"," ", X23="na"," ", X23=""," ")</f>
        <v xml:space="preserve"> </v>
      </c>
      <c r="BO23" s="51" t="str" cm="1">
        <f t="array" ref="BO23">_xlfn.IFS(Y23="Yes", 1, Y23="No",0,Y23="n/a"," ", Y23="na"," ", Y23=""," ")</f>
        <v xml:space="preserve"> </v>
      </c>
      <c r="BP23" s="51" t="str" cm="1">
        <f t="array" ref="BP23">_xlfn.IFS(Z23="Yes", 1, Z23="No",0,Z23="n/a"," ", Z23="na"," ", Z23=""," ")</f>
        <v xml:space="preserve"> </v>
      </c>
      <c r="BQ23" s="51" t="str" cm="1">
        <f t="array" ref="BQ23">_xlfn.IFS(AA23="Yes", 1, AA23="No",0,AA23="n/a"," ", AA23="na"," ", AA23=""," ")</f>
        <v xml:space="preserve"> </v>
      </c>
      <c r="BR23" s="51" t="str" cm="1">
        <f t="array" ref="BR23">_xlfn.IFS(AB23="Yes", 1, AB23="No",0,AB23="n/a"," ", AB23="na"," ", AB23=""," ")</f>
        <v xml:space="preserve"> </v>
      </c>
      <c r="BS23" s="51" t="str" cm="1">
        <f t="array" ref="BS23">_xlfn.IFS(AC23="Yes", 1, AC23="No",0,AC23="n/a"," ", AC23="na"," ", AC23=""," ")</f>
        <v xml:space="preserve"> </v>
      </c>
      <c r="BT23" s="51" t="str" cm="1">
        <f t="array" ref="BT23">_xlfn.IFS(AD23="Yes", 1, AD23="No",0,AD23="n/a"," ", AD23="na"," ", AD23=""," ")</f>
        <v xml:space="preserve"> </v>
      </c>
      <c r="BU23" s="51" t="str" cm="1">
        <f t="array" ref="BU23">_xlfn.IFS(AE23="Yes", 1, AE23="No",0,AE23="n/a"," ", AE23="na"," ", AE23=""," ")</f>
        <v xml:space="preserve"> </v>
      </c>
      <c r="BV23" s="51" t="str" cm="1">
        <f t="array" ref="BV23">_xlfn.IFS(AF23="Yes", 1, AF23="No",0,AF23="n/a"," ", AF23="na"," ", AF23=""," ")</f>
        <v xml:space="preserve"> </v>
      </c>
      <c r="BW23" s="51" t="str" cm="1">
        <f t="array" ref="BW23">_xlfn.IFS(AG23="Yes", 1, AG23="No",0,AG23="n/a"," ", AG23="na"," ", AG23=""," ")</f>
        <v xml:space="preserve"> </v>
      </c>
      <c r="BX23" s="51" t="str" cm="1">
        <f t="array" ref="BX23">_xlfn.IFS(AH23="Yes", 1, AH23="No",0,AH23="n/a"," ", AH23="na"," ", AH23=""," ")</f>
        <v xml:space="preserve"> </v>
      </c>
      <c r="BY23" s="51" t="str" cm="1">
        <f t="array" ref="BY23">_xlfn.IFS(AI23="Yes", 1, AI23="No",0,AI23="n/a"," ", AI23="na"," ", AI23=""," ")</f>
        <v xml:space="preserve"> </v>
      </c>
      <c r="BZ23" s="51" t="str" cm="1">
        <f t="array" ref="BZ23">_xlfn.IFS(AJ23="Yes", 1, AJ23="No",0,AJ23="n/a"," ", AJ23="na"," ", AJ23=""," ")</f>
        <v xml:space="preserve"> </v>
      </c>
      <c r="CA23" s="51" t="str" cm="1">
        <f t="array" ref="CA23">_xlfn.IFS(AK23="Yes", 1, AK23="No",0,AK23="n/a"," ", AK23="na"," ", AK23=""," ")</f>
        <v xml:space="preserve"> </v>
      </c>
      <c r="CB23" s="51" t="str" cm="1">
        <f t="array" ref="CB23">_xlfn.IFS(AL23="Yes", 1, AL23="No",0,AL23="n/a"," ", AL23="na"," ", AL23=""," ")</f>
        <v xml:space="preserve"> </v>
      </c>
      <c r="CC23" s="51" t="str" cm="1">
        <f t="array" ref="CC23">_xlfn.IFS(AM23="Yes", 1, AM23="No",0,AM23="n/a"," ", AM23="na"," ", AM23=""," ")</f>
        <v xml:space="preserve"> </v>
      </c>
      <c r="CD23" s="51" t="str" cm="1">
        <f t="array" ref="CD23">_xlfn.IFS(AN23="Yes", 1, AN23="No",0,AN23="n/a"," ", AN23="na"," ", AN23=""," ")</f>
        <v xml:space="preserve"> </v>
      </c>
      <c r="CE23" s="51" t="str" cm="1">
        <f t="array" ref="CE23">_xlfn.IFS(AO23="Yes", 1, AO23="No",0,AO23="n/a"," ", AO23="na"," ", AO23=""," ")</f>
        <v xml:space="preserve"> </v>
      </c>
      <c r="CF23" s="51" t="str" cm="1">
        <f t="array" ref="CF23">_xlfn.IFS(AP23="Yes", 1, AP23="No",0,AP23="n/a"," ", AP23="na"," ", AP23=""," ")</f>
        <v xml:space="preserve"> </v>
      </c>
    </row>
    <row r="24" spans="1:84" ht="15.75">
      <c r="A24" s="149" t="s">
        <v>50</v>
      </c>
      <c r="B24" s="150" t="s">
        <v>41</v>
      </c>
      <c r="C24" s="19"/>
      <c r="D24" s="20"/>
      <c r="E24" s="20"/>
      <c r="F24" s="20"/>
      <c r="G24" s="20"/>
      <c r="H24" s="20"/>
      <c r="I24" s="20"/>
      <c r="J24" s="20"/>
      <c r="K24" s="20"/>
      <c r="L24" s="20"/>
      <c r="M24" s="20"/>
      <c r="N24" s="20"/>
      <c r="O24" s="20"/>
      <c r="P24" s="20"/>
      <c r="Q24" s="20"/>
      <c r="R24" s="20"/>
      <c r="S24" s="20"/>
      <c r="T24" s="20"/>
      <c r="U24" s="20"/>
      <c r="V24" s="20"/>
      <c r="W24" s="20"/>
      <c r="X24" s="20"/>
      <c r="Y24" s="20"/>
      <c r="Z24" s="20"/>
      <c r="AA24" s="20"/>
      <c r="AB24" s="20"/>
      <c r="AC24" s="20"/>
      <c r="AD24" s="20"/>
      <c r="AE24" s="20"/>
      <c r="AF24" s="20"/>
      <c r="AG24" s="20"/>
      <c r="AH24" s="20"/>
      <c r="AI24" s="20"/>
      <c r="AJ24" s="20"/>
      <c r="AK24" s="20"/>
      <c r="AL24" s="20"/>
      <c r="AM24" s="20"/>
      <c r="AN24" s="20"/>
      <c r="AO24" s="20"/>
      <c r="AP24" s="21"/>
      <c r="AS24" s="51" t="str" cm="1">
        <f t="array" ref="AS24">_xlfn.IFS(C24="Yes", 1, C24="No",0,C24="n/a"," ", C24="na"," ", C24=""," ")</f>
        <v xml:space="preserve"> </v>
      </c>
      <c r="AT24" s="51" t="str" cm="1">
        <f t="array" ref="AT24">_xlfn.IFS(D24="Yes", 1, D24="No",0,D24="n/a"," ", D24="na"," ", D24=""," ")</f>
        <v xml:space="preserve"> </v>
      </c>
      <c r="AU24" s="51" t="str" cm="1">
        <f t="array" ref="AU24">_xlfn.IFS(E24="Yes", 1, E24="No",0,E24="n/a"," ", E24="na"," ", E24=""," ")</f>
        <v xml:space="preserve"> </v>
      </c>
      <c r="AV24" s="51" t="str" cm="1">
        <f t="array" ref="AV24">_xlfn.IFS(F24="Yes", 1, F24="No",0,F24="n/a"," ", F24="na"," ", F24=""," ")</f>
        <v xml:space="preserve"> </v>
      </c>
      <c r="AW24" s="51" t="str" cm="1">
        <f t="array" ref="AW24">_xlfn.IFS(G24="Yes", 1, G24="No",0,G24="n/a"," ", G24="na"," ", G24=""," ")</f>
        <v xml:space="preserve"> </v>
      </c>
      <c r="AX24" s="51" t="str" cm="1">
        <f t="array" ref="AX24">_xlfn.IFS(H24="Yes", 1, H24="No",0,H24="n/a"," ", H24="na"," ", H24=""," ")</f>
        <v xml:space="preserve"> </v>
      </c>
      <c r="AY24" s="51" t="str" cm="1">
        <f t="array" ref="AY24">_xlfn.IFS(I24="Yes", 1, I24="No",0,I24="n/a"," ", I24="na"," ", I24=""," ")</f>
        <v xml:space="preserve"> </v>
      </c>
      <c r="AZ24" s="51" t="str" cm="1">
        <f t="array" ref="AZ24">_xlfn.IFS(J24="Yes", 1, J24="No",0,J24="n/a"," ", J24="na"," ", J24=""," ")</f>
        <v xml:space="preserve"> </v>
      </c>
      <c r="BA24" s="51" t="str" cm="1">
        <f t="array" ref="BA24">_xlfn.IFS(K24="Yes", 1, K24="No",0,K24="n/a"," ", K24="na"," ", K24=""," ")</f>
        <v xml:space="preserve"> </v>
      </c>
      <c r="BB24" s="51" t="str" cm="1">
        <f t="array" ref="BB24">_xlfn.IFS(L24="Yes", 1, L24="No",0,L24="n/a"," ", L24="na"," ", L24=""," ")</f>
        <v xml:space="preserve"> </v>
      </c>
      <c r="BC24" s="51" t="str" cm="1">
        <f t="array" ref="BC24">_xlfn.IFS(M24="Yes", 1, M24="No",0,M24="n/a"," ", M24="na"," ", M24=""," ")</f>
        <v xml:space="preserve"> </v>
      </c>
      <c r="BD24" s="51" t="str" cm="1">
        <f t="array" ref="BD24">_xlfn.IFS(N24="Yes", 1, N24="No",0,N24="n/a"," ", N24="na"," ", N24=""," ")</f>
        <v xml:space="preserve"> </v>
      </c>
      <c r="BE24" s="51" t="str" cm="1">
        <f t="array" ref="BE24">_xlfn.IFS(O24="Yes", 1, O24="No",0,O24="n/a"," ", O24="na"," ", O24=""," ")</f>
        <v xml:space="preserve"> </v>
      </c>
      <c r="BF24" s="51" t="str" cm="1">
        <f t="array" ref="BF24">_xlfn.IFS(P24="Yes", 1, P24="No",0,P24="n/a"," ", P24="na"," ", P24=""," ")</f>
        <v xml:space="preserve"> </v>
      </c>
      <c r="BG24" s="51" t="str" cm="1">
        <f t="array" ref="BG24">_xlfn.IFS(Q24="Yes", 1, Q24="No",0,Q24="n/a"," ", Q24="na"," ", Q24=""," ")</f>
        <v xml:space="preserve"> </v>
      </c>
      <c r="BH24" s="51" t="str" cm="1">
        <f t="array" ref="BH24">_xlfn.IFS(R24="Yes", 1, R24="No",0,R24="n/a"," ", R24="na"," ", R24=""," ")</f>
        <v xml:space="preserve"> </v>
      </c>
      <c r="BI24" s="51" t="str" cm="1">
        <f t="array" ref="BI24">_xlfn.IFS(S24="Yes", 1, S24="No",0,S24="n/a"," ", S24="na"," ", S24=""," ")</f>
        <v xml:space="preserve"> </v>
      </c>
      <c r="BJ24" s="51" t="str" cm="1">
        <f t="array" ref="BJ24">_xlfn.IFS(T24="Yes", 1, T24="No",0,T24="n/a"," ", T24="na"," ", T24=""," ")</f>
        <v xml:space="preserve"> </v>
      </c>
      <c r="BK24" s="51" t="str" cm="1">
        <f t="array" ref="BK24">_xlfn.IFS(U24="Yes", 1, U24="No",0,U24="n/a"," ", U24="na"," ", U24=""," ")</f>
        <v xml:space="preserve"> </v>
      </c>
      <c r="BL24" s="51" t="str" cm="1">
        <f t="array" ref="BL24">_xlfn.IFS(V24="Yes", 1, V24="No",0,V24="n/a"," ", V24="na"," ", V24=""," ")</f>
        <v xml:space="preserve"> </v>
      </c>
      <c r="BM24" s="51" t="str" cm="1">
        <f t="array" ref="BM24">_xlfn.IFS(W24="Yes", 1, W24="No",0,W24="n/a"," ", W24="na"," ", W24=""," ")</f>
        <v xml:space="preserve"> </v>
      </c>
      <c r="BN24" s="51" t="str" cm="1">
        <f t="array" ref="BN24">_xlfn.IFS(X24="Yes", 1, X24="No",0,X24="n/a"," ", X24="na"," ", X24=""," ")</f>
        <v xml:space="preserve"> </v>
      </c>
      <c r="BO24" s="51" t="str" cm="1">
        <f t="array" ref="BO24">_xlfn.IFS(Y24="Yes", 1, Y24="No",0,Y24="n/a"," ", Y24="na"," ", Y24=""," ")</f>
        <v xml:space="preserve"> </v>
      </c>
      <c r="BP24" s="51" t="str" cm="1">
        <f t="array" ref="BP24">_xlfn.IFS(Z24="Yes", 1, Z24="No",0,Z24="n/a"," ", Z24="na"," ", Z24=""," ")</f>
        <v xml:space="preserve"> </v>
      </c>
      <c r="BQ24" s="51" t="str" cm="1">
        <f t="array" ref="BQ24">_xlfn.IFS(AA24="Yes", 1, AA24="No",0,AA24="n/a"," ", AA24="na"," ", AA24=""," ")</f>
        <v xml:space="preserve"> </v>
      </c>
      <c r="BR24" s="51" t="str" cm="1">
        <f t="array" ref="BR24">_xlfn.IFS(AB24="Yes", 1, AB24="No",0,AB24="n/a"," ", AB24="na"," ", AB24=""," ")</f>
        <v xml:space="preserve"> </v>
      </c>
      <c r="BS24" s="51" t="str" cm="1">
        <f t="array" ref="BS24">_xlfn.IFS(AC24="Yes", 1, AC24="No",0,AC24="n/a"," ", AC24="na"," ", AC24=""," ")</f>
        <v xml:space="preserve"> </v>
      </c>
      <c r="BT24" s="51" t="str" cm="1">
        <f t="array" ref="BT24">_xlfn.IFS(AD24="Yes", 1, AD24="No",0,AD24="n/a"," ", AD24="na"," ", AD24=""," ")</f>
        <v xml:space="preserve"> </v>
      </c>
      <c r="BU24" s="51" t="str" cm="1">
        <f t="array" ref="BU24">_xlfn.IFS(AE24="Yes", 1, AE24="No",0,AE24="n/a"," ", AE24="na"," ", AE24=""," ")</f>
        <v xml:space="preserve"> </v>
      </c>
      <c r="BV24" s="51" t="str" cm="1">
        <f t="array" ref="BV24">_xlfn.IFS(AF24="Yes", 1, AF24="No",0,AF24="n/a"," ", AF24="na"," ", AF24=""," ")</f>
        <v xml:space="preserve"> </v>
      </c>
      <c r="BW24" s="51" t="str" cm="1">
        <f t="array" ref="BW24">_xlfn.IFS(AG24="Yes", 1, AG24="No",0,AG24="n/a"," ", AG24="na"," ", AG24=""," ")</f>
        <v xml:space="preserve"> </v>
      </c>
      <c r="BX24" s="51" t="str" cm="1">
        <f t="array" ref="BX24">_xlfn.IFS(AH24="Yes", 1, AH24="No",0,AH24="n/a"," ", AH24="na"," ", AH24=""," ")</f>
        <v xml:space="preserve"> </v>
      </c>
      <c r="BY24" s="51" t="str" cm="1">
        <f t="array" ref="BY24">_xlfn.IFS(AI24="Yes", 1, AI24="No",0,AI24="n/a"," ", AI24="na"," ", AI24=""," ")</f>
        <v xml:space="preserve"> </v>
      </c>
      <c r="BZ24" s="51" t="str" cm="1">
        <f t="array" ref="BZ24">_xlfn.IFS(AJ24="Yes", 1, AJ24="No",0,AJ24="n/a"," ", AJ24="na"," ", AJ24=""," ")</f>
        <v xml:space="preserve"> </v>
      </c>
      <c r="CA24" s="51" t="str" cm="1">
        <f t="array" ref="CA24">_xlfn.IFS(AK24="Yes", 1, AK24="No",0,AK24="n/a"," ", AK24="na"," ", AK24=""," ")</f>
        <v xml:space="preserve"> </v>
      </c>
      <c r="CB24" s="51" t="str" cm="1">
        <f t="array" ref="CB24">_xlfn.IFS(AL24="Yes", 1, AL24="No",0,AL24="n/a"," ", AL24="na"," ", AL24=""," ")</f>
        <v xml:space="preserve"> </v>
      </c>
      <c r="CC24" s="51" t="str" cm="1">
        <f t="array" ref="CC24">_xlfn.IFS(AM24="Yes", 1, AM24="No",0,AM24="n/a"," ", AM24="na"," ", AM24=""," ")</f>
        <v xml:space="preserve"> </v>
      </c>
      <c r="CD24" s="51" t="str" cm="1">
        <f t="array" ref="CD24">_xlfn.IFS(AN24="Yes", 1, AN24="No",0,AN24="n/a"," ", AN24="na"," ", AN24=""," ")</f>
        <v xml:space="preserve"> </v>
      </c>
      <c r="CE24" s="51" t="str" cm="1">
        <f t="array" ref="CE24">_xlfn.IFS(AO24="Yes", 1, AO24="No",0,AO24="n/a"," ", AO24="na"," ", AO24=""," ")</f>
        <v xml:space="preserve"> </v>
      </c>
      <c r="CF24" s="51" t="str" cm="1">
        <f t="array" ref="CF24">_xlfn.IFS(AP24="Yes", 1, AP24="No",0,AP24="n/a"," ", AP24="na"," ", AP24=""," ")</f>
        <v xml:space="preserve"> </v>
      </c>
    </row>
    <row r="25" spans="1:84" ht="15.75">
      <c r="A25" s="151" t="s">
        <v>51</v>
      </c>
      <c r="B25" s="152" t="s">
        <v>39</v>
      </c>
      <c r="C25" s="16"/>
      <c r="D25" s="17"/>
      <c r="E25" s="17"/>
      <c r="F25" s="17"/>
      <c r="G25" s="17"/>
      <c r="H25" s="17"/>
      <c r="I25" s="17"/>
      <c r="J25" s="17"/>
      <c r="K25" s="17"/>
      <c r="L25" s="17"/>
      <c r="M25" s="17"/>
      <c r="N25" s="17"/>
      <c r="O25" s="17"/>
      <c r="P25" s="17"/>
      <c r="Q25" s="17"/>
      <c r="R25" s="17"/>
      <c r="S25" s="17"/>
      <c r="T25" s="17"/>
      <c r="U25" s="17"/>
      <c r="V25" s="17"/>
      <c r="W25" s="17"/>
      <c r="X25" s="17"/>
      <c r="Y25" s="17"/>
      <c r="Z25" s="17"/>
      <c r="AA25" s="17"/>
      <c r="AB25" s="17"/>
      <c r="AC25" s="17"/>
      <c r="AD25" s="17"/>
      <c r="AE25" s="17"/>
      <c r="AF25" s="17"/>
      <c r="AG25" s="17"/>
      <c r="AH25" s="17"/>
      <c r="AI25" s="17"/>
      <c r="AJ25" s="17"/>
      <c r="AK25" s="17"/>
      <c r="AL25" s="17"/>
      <c r="AM25" s="17"/>
      <c r="AN25" s="17"/>
      <c r="AO25" s="17"/>
      <c r="AP25" s="18"/>
      <c r="AS25" s="51" t="str" cm="1">
        <f t="array" ref="AS25">_xlfn.IFS(C25="Yes", 1, C25="No",0,C25="n/a"," ", C25="na"," ", C25=""," ")</f>
        <v xml:space="preserve"> </v>
      </c>
      <c r="AT25" s="51" t="str" cm="1">
        <f t="array" ref="AT25">_xlfn.IFS(D25="Yes", 1, D25="No",0,D25="n/a"," ", D25="na"," ", D25=""," ")</f>
        <v xml:space="preserve"> </v>
      </c>
      <c r="AU25" s="51" t="str" cm="1">
        <f t="array" ref="AU25">_xlfn.IFS(E25="Yes", 1, E25="No",0,E25="n/a"," ", E25="na"," ", E25=""," ")</f>
        <v xml:space="preserve"> </v>
      </c>
      <c r="AV25" s="51" t="str" cm="1">
        <f t="array" ref="AV25">_xlfn.IFS(F25="Yes", 1, F25="No",0,F25="n/a"," ", F25="na"," ", F25=""," ")</f>
        <v xml:space="preserve"> </v>
      </c>
      <c r="AW25" s="51" t="str" cm="1">
        <f t="array" ref="AW25">_xlfn.IFS(G25="Yes", 1, G25="No",0,G25="n/a"," ", G25="na"," ", G25=""," ")</f>
        <v xml:space="preserve"> </v>
      </c>
      <c r="AX25" s="51" t="str" cm="1">
        <f t="array" ref="AX25">_xlfn.IFS(H25="Yes", 1, H25="No",0,H25="n/a"," ", H25="na"," ", H25=""," ")</f>
        <v xml:space="preserve"> </v>
      </c>
      <c r="AY25" s="51" t="str" cm="1">
        <f t="array" ref="AY25">_xlfn.IFS(I25="Yes", 1, I25="No",0,I25="n/a"," ", I25="na"," ", I25=""," ")</f>
        <v xml:space="preserve"> </v>
      </c>
      <c r="AZ25" s="51" t="str" cm="1">
        <f t="array" ref="AZ25">_xlfn.IFS(J25="Yes", 1, J25="No",0,J25="n/a"," ", J25="na"," ", J25=""," ")</f>
        <v xml:space="preserve"> </v>
      </c>
      <c r="BA25" s="51" t="str" cm="1">
        <f t="array" ref="BA25">_xlfn.IFS(K25="Yes", 1, K25="No",0,K25="n/a"," ", K25="na"," ", K25=""," ")</f>
        <v xml:space="preserve"> </v>
      </c>
      <c r="BB25" s="51" t="str" cm="1">
        <f t="array" ref="BB25">_xlfn.IFS(L25="Yes", 1, L25="No",0,L25="n/a"," ", L25="na"," ", L25=""," ")</f>
        <v xml:space="preserve"> </v>
      </c>
      <c r="BC25" s="51" t="str" cm="1">
        <f t="array" ref="BC25">_xlfn.IFS(M25="Yes", 1, M25="No",0,M25="n/a"," ", M25="na"," ", M25=""," ")</f>
        <v xml:space="preserve"> </v>
      </c>
      <c r="BD25" s="51" t="str" cm="1">
        <f t="array" ref="BD25">_xlfn.IFS(N25="Yes", 1, N25="No",0,N25="n/a"," ", N25="na"," ", N25=""," ")</f>
        <v xml:space="preserve"> </v>
      </c>
      <c r="BE25" s="51" t="str" cm="1">
        <f t="array" ref="BE25">_xlfn.IFS(O25="Yes", 1, O25="No",0,O25="n/a"," ", O25="na"," ", O25=""," ")</f>
        <v xml:space="preserve"> </v>
      </c>
      <c r="BF25" s="51" t="str" cm="1">
        <f t="array" ref="BF25">_xlfn.IFS(P25="Yes", 1, P25="No",0,P25="n/a"," ", P25="na"," ", P25=""," ")</f>
        <v xml:space="preserve"> </v>
      </c>
      <c r="BG25" s="51" t="str" cm="1">
        <f t="array" ref="BG25">_xlfn.IFS(Q25="Yes", 1, Q25="No",0,Q25="n/a"," ", Q25="na"," ", Q25=""," ")</f>
        <v xml:space="preserve"> </v>
      </c>
      <c r="BH25" s="51" t="str" cm="1">
        <f t="array" ref="BH25">_xlfn.IFS(R25="Yes", 1, R25="No",0,R25="n/a"," ", R25="na"," ", R25=""," ")</f>
        <v xml:space="preserve"> </v>
      </c>
      <c r="BI25" s="51" t="str" cm="1">
        <f t="array" ref="BI25">_xlfn.IFS(S25="Yes", 1, S25="No",0,S25="n/a"," ", S25="na"," ", S25=""," ")</f>
        <v xml:space="preserve"> </v>
      </c>
      <c r="BJ25" s="51" t="str" cm="1">
        <f t="array" ref="BJ25">_xlfn.IFS(T25="Yes", 1, T25="No",0,T25="n/a"," ", T25="na"," ", T25=""," ")</f>
        <v xml:space="preserve"> </v>
      </c>
      <c r="BK25" s="51" t="str" cm="1">
        <f t="array" ref="BK25">_xlfn.IFS(U25="Yes", 1, U25="No",0,U25="n/a"," ", U25="na"," ", U25=""," ")</f>
        <v xml:space="preserve"> </v>
      </c>
      <c r="BL25" s="51" t="str" cm="1">
        <f t="array" ref="BL25">_xlfn.IFS(V25="Yes", 1, V25="No",0,V25="n/a"," ", V25="na"," ", V25=""," ")</f>
        <v xml:space="preserve"> </v>
      </c>
      <c r="BM25" s="51" t="str" cm="1">
        <f t="array" ref="BM25">_xlfn.IFS(W25="Yes", 1, W25="No",0,W25="n/a"," ", W25="na"," ", W25=""," ")</f>
        <v xml:space="preserve"> </v>
      </c>
      <c r="BN25" s="51" t="str" cm="1">
        <f t="array" ref="BN25">_xlfn.IFS(X25="Yes", 1, X25="No",0,X25="n/a"," ", X25="na"," ", X25=""," ")</f>
        <v xml:space="preserve"> </v>
      </c>
      <c r="BO25" s="51" t="str" cm="1">
        <f t="array" ref="BO25">_xlfn.IFS(Y25="Yes", 1, Y25="No",0,Y25="n/a"," ", Y25="na"," ", Y25=""," ")</f>
        <v xml:space="preserve"> </v>
      </c>
      <c r="BP25" s="51" t="str" cm="1">
        <f t="array" ref="BP25">_xlfn.IFS(Z25="Yes", 1, Z25="No",0,Z25="n/a"," ", Z25="na"," ", Z25=""," ")</f>
        <v xml:space="preserve"> </v>
      </c>
      <c r="BQ25" s="51" t="str" cm="1">
        <f t="array" ref="BQ25">_xlfn.IFS(AA25="Yes", 1, AA25="No",0,AA25="n/a"," ", AA25="na"," ", AA25=""," ")</f>
        <v xml:space="preserve"> </v>
      </c>
      <c r="BR25" s="51" t="str" cm="1">
        <f t="array" ref="BR25">_xlfn.IFS(AB25="Yes", 1, AB25="No",0,AB25="n/a"," ", AB25="na"," ", AB25=""," ")</f>
        <v xml:space="preserve"> </v>
      </c>
      <c r="BS25" s="51" t="str" cm="1">
        <f t="array" ref="BS25">_xlfn.IFS(AC25="Yes", 1, AC25="No",0,AC25="n/a"," ", AC25="na"," ", AC25=""," ")</f>
        <v xml:space="preserve"> </v>
      </c>
      <c r="BT25" s="51" t="str" cm="1">
        <f t="array" ref="BT25">_xlfn.IFS(AD25="Yes", 1, AD25="No",0,AD25="n/a"," ", AD25="na"," ", AD25=""," ")</f>
        <v xml:space="preserve"> </v>
      </c>
      <c r="BU25" s="51" t="str" cm="1">
        <f t="array" ref="BU25">_xlfn.IFS(AE25="Yes", 1, AE25="No",0,AE25="n/a"," ", AE25="na"," ", AE25=""," ")</f>
        <v xml:space="preserve"> </v>
      </c>
      <c r="BV25" s="51" t="str" cm="1">
        <f t="array" ref="BV25">_xlfn.IFS(AF25="Yes", 1, AF25="No",0,AF25="n/a"," ", AF25="na"," ", AF25=""," ")</f>
        <v xml:space="preserve"> </v>
      </c>
      <c r="BW25" s="51" t="str" cm="1">
        <f t="array" ref="BW25">_xlfn.IFS(AG25="Yes", 1, AG25="No",0,AG25="n/a"," ", AG25="na"," ", AG25=""," ")</f>
        <v xml:space="preserve"> </v>
      </c>
      <c r="BX25" s="51" t="str" cm="1">
        <f t="array" ref="BX25">_xlfn.IFS(AH25="Yes", 1, AH25="No",0,AH25="n/a"," ", AH25="na"," ", AH25=""," ")</f>
        <v xml:space="preserve"> </v>
      </c>
      <c r="BY25" s="51" t="str" cm="1">
        <f t="array" ref="BY25">_xlfn.IFS(AI25="Yes", 1, AI25="No",0,AI25="n/a"," ", AI25="na"," ", AI25=""," ")</f>
        <v xml:space="preserve"> </v>
      </c>
      <c r="BZ25" s="51" t="str" cm="1">
        <f t="array" ref="BZ25">_xlfn.IFS(AJ25="Yes", 1, AJ25="No",0,AJ25="n/a"," ", AJ25="na"," ", AJ25=""," ")</f>
        <v xml:space="preserve"> </v>
      </c>
      <c r="CA25" s="51" t="str" cm="1">
        <f t="array" ref="CA25">_xlfn.IFS(AK25="Yes", 1, AK25="No",0,AK25="n/a"," ", AK25="na"," ", AK25=""," ")</f>
        <v xml:space="preserve"> </v>
      </c>
      <c r="CB25" s="51" t="str" cm="1">
        <f t="array" ref="CB25">_xlfn.IFS(AL25="Yes", 1, AL25="No",0,AL25="n/a"," ", AL25="na"," ", AL25=""," ")</f>
        <v xml:space="preserve"> </v>
      </c>
      <c r="CC25" s="51" t="str" cm="1">
        <f t="array" ref="CC25">_xlfn.IFS(AM25="Yes", 1, AM25="No",0,AM25="n/a"," ", AM25="na"," ", AM25=""," ")</f>
        <v xml:space="preserve"> </v>
      </c>
      <c r="CD25" s="51" t="str" cm="1">
        <f t="array" ref="CD25">_xlfn.IFS(AN25="Yes", 1, AN25="No",0,AN25="n/a"," ", AN25="na"," ", AN25=""," ")</f>
        <v xml:space="preserve"> </v>
      </c>
      <c r="CE25" s="51" t="str" cm="1">
        <f t="array" ref="CE25">_xlfn.IFS(AO25="Yes", 1, AO25="No",0,AO25="n/a"," ", AO25="na"," ", AO25=""," ")</f>
        <v xml:space="preserve"> </v>
      </c>
      <c r="CF25" s="51" t="str" cm="1">
        <f t="array" ref="CF25">_xlfn.IFS(AP25="Yes", 1, AP25="No",0,AP25="n/a"," ", AP25="na"," ", AP25=""," ")</f>
        <v xml:space="preserve"> </v>
      </c>
    </row>
    <row r="26" spans="1:84" ht="30">
      <c r="A26" s="155" t="s">
        <v>52</v>
      </c>
      <c r="B26" s="156" t="s">
        <v>41</v>
      </c>
      <c r="C26" s="25"/>
      <c r="D26" s="26"/>
      <c r="E26" s="26"/>
      <c r="F26" s="26"/>
      <c r="G26" s="26"/>
      <c r="H26" s="26"/>
      <c r="I26" s="26"/>
      <c r="J26" s="26"/>
      <c r="K26" s="26"/>
      <c r="L26" s="26"/>
      <c r="M26" s="26"/>
      <c r="N26" s="26"/>
      <c r="O26" s="26"/>
      <c r="P26" s="26"/>
      <c r="Q26" s="26"/>
      <c r="R26" s="26"/>
      <c r="S26" s="26"/>
      <c r="T26" s="26"/>
      <c r="U26" s="26"/>
      <c r="V26" s="26"/>
      <c r="W26" s="26"/>
      <c r="X26" s="26"/>
      <c r="Y26" s="26"/>
      <c r="Z26" s="26"/>
      <c r="AA26" s="26"/>
      <c r="AB26" s="26"/>
      <c r="AC26" s="26"/>
      <c r="AD26" s="26"/>
      <c r="AE26" s="26"/>
      <c r="AF26" s="26"/>
      <c r="AG26" s="26"/>
      <c r="AH26" s="26"/>
      <c r="AI26" s="26"/>
      <c r="AJ26" s="26"/>
      <c r="AK26" s="26"/>
      <c r="AL26" s="26"/>
      <c r="AM26" s="26"/>
      <c r="AN26" s="26"/>
      <c r="AO26" s="26"/>
      <c r="AP26" s="27"/>
      <c r="AS26" s="51" t="str" cm="1">
        <f t="array" ref="AS26">_xlfn.IFS(C26="Yes", 1, C26="No",0,C26="n/a"," ", C26="na"," ", C26=""," ")</f>
        <v xml:space="preserve"> </v>
      </c>
      <c r="AT26" s="51" t="str" cm="1">
        <f t="array" ref="AT26">_xlfn.IFS(D26="Yes", 1, D26="No",0,D26="n/a"," ", D26="na"," ", D26=""," ")</f>
        <v xml:space="preserve"> </v>
      </c>
      <c r="AU26" s="51" t="str" cm="1">
        <f t="array" ref="AU26">_xlfn.IFS(E26="Yes", 1, E26="No",0,E26="n/a"," ", E26="na"," ", E26=""," ")</f>
        <v xml:space="preserve"> </v>
      </c>
      <c r="AV26" s="51" t="str" cm="1">
        <f t="array" ref="AV26">_xlfn.IFS(F26="Yes", 1, F26="No",0,F26="n/a"," ", F26="na"," ", F26=""," ")</f>
        <v xml:space="preserve"> </v>
      </c>
      <c r="AW26" s="51" t="str" cm="1">
        <f t="array" ref="AW26">_xlfn.IFS(G26="Yes", 1, G26="No",0,G26="n/a"," ", G26="na"," ", G26=""," ")</f>
        <v xml:space="preserve"> </v>
      </c>
      <c r="AX26" s="51" t="str" cm="1">
        <f t="array" ref="AX26">_xlfn.IFS(H26="Yes", 1, H26="No",0,H26="n/a"," ", H26="na"," ", H26=""," ")</f>
        <v xml:space="preserve"> </v>
      </c>
      <c r="AY26" s="51" t="str" cm="1">
        <f t="array" ref="AY26">_xlfn.IFS(I26="Yes", 1, I26="No",0,I26="n/a"," ", I26="na"," ", I26=""," ")</f>
        <v xml:space="preserve"> </v>
      </c>
      <c r="AZ26" s="51" t="str" cm="1">
        <f t="array" ref="AZ26">_xlfn.IFS(J26="Yes", 1, J26="No",0,J26="n/a"," ", J26="na"," ", J26=""," ")</f>
        <v xml:space="preserve"> </v>
      </c>
      <c r="BA26" s="51" t="str" cm="1">
        <f t="array" ref="BA26">_xlfn.IFS(K26="Yes", 1, K26="No",0,K26="n/a"," ", K26="na"," ", K26=""," ")</f>
        <v xml:space="preserve"> </v>
      </c>
      <c r="BB26" s="51" t="str" cm="1">
        <f t="array" ref="BB26">_xlfn.IFS(L26="Yes", 1, L26="No",0,L26="n/a"," ", L26="na"," ", L26=""," ")</f>
        <v xml:space="preserve"> </v>
      </c>
      <c r="BC26" s="51" t="str" cm="1">
        <f t="array" ref="BC26">_xlfn.IFS(M26="Yes", 1, M26="No",0,M26="n/a"," ", M26="na"," ", M26=""," ")</f>
        <v xml:space="preserve"> </v>
      </c>
      <c r="BD26" s="51" t="str" cm="1">
        <f t="array" ref="BD26">_xlfn.IFS(N26="Yes", 1, N26="No",0,N26="n/a"," ", N26="na"," ", N26=""," ")</f>
        <v xml:space="preserve"> </v>
      </c>
      <c r="BE26" s="51" t="str" cm="1">
        <f t="array" ref="BE26">_xlfn.IFS(O26="Yes", 1, O26="No",0,O26="n/a"," ", O26="na"," ", O26=""," ")</f>
        <v xml:space="preserve"> </v>
      </c>
      <c r="BF26" s="51" t="str" cm="1">
        <f t="array" ref="BF26">_xlfn.IFS(P26="Yes", 1, P26="No",0,P26="n/a"," ", P26="na"," ", P26=""," ")</f>
        <v xml:space="preserve"> </v>
      </c>
      <c r="BG26" s="51" t="str" cm="1">
        <f t="array" ref="BG26">_xlfn.IFS(Q26="Yes", 1, Q26="No",0,Q26="n/a"," ", Q26="na"," ", Q26=""," ")</f>
        <v xml:space="preserve"> </v>
      </c>
      <c r="BH26" s="51" t="str" cm="1">
        <f t="array" ref="BH26">_xlfn.IFS(R26="Yes", 1, R26="No",0,R26="n/a"," ", R26="na"," ", R26=""," ")</f>
        <v xml:space="preserve"> </v>
      </c>
      <c r="BI26" s="51" t="str" cm="1">
        <f t="array" ref="BI26">_xlfn.IFS(S26="Yes", 1, S26="No",0,S26="n/a"," ", S26="na"," ", S26=""," ")</f>
        <v xml:space="preserve"> </v>
      </c>
      <c r="BJ26" s="51" t="str" cm="1">
        <f t="array" ref="BJ26">_xlfn.IFS(T26="Yes", 1, T26="No",0,T26="n/a"," ", T26="na"," ", T26=""," ")</f>
        <v xml:space="preserve"> </v>
      </c>
      <c r="BK26" s="51" t="str" cm="1">
        <f t="array" ref="BK26">_xlfn.IFS(U26="Yes", 1, U26="No",0,U26="n/a"," ", U26="na"," ", U26=""," ")</f>
        <v xml:space="preserve"> </v>
      </c>
      <c r="BL26" s="51" t="str" cm="1">
        <f t="array" ref="BL26">_xlfn.IFS(V26="Yes", 1, V26="No",0,V26="n/a"," ", V26="na"," ", V26=""," ")</f>
        <v xml:space="preserve"> </v>
      </c>
      <c r="BM26" s="51" t="str" cm="1">
        <f t="array" ref="BM26">_xlfn.IFS(W26="Yes", 1, W26="No",0,W26="n/a"," ", W26="na"," ", W26=""," ")</f>
        <v xml:space="preserve"> </v>
      </c>
      <c r="BN26" s="51" t="str" cm="1">
        <f t="array" ref="BN26">_xlfn.IFS(X26="Yes", 1, X26="No",0,X26="n/a"," ", X26="na"," ", X26=""," ")</f>
        <v xml:space="preserve"> </v>
      </c>
      <c r="BO26" s="51" t="str" cm="1">
        <f t="array" ref="BO26">_xlfn.IFS(Y26="Yes", 1, Y26="No",0,Y26="n/a"," ", Y26="na"," ", Y26=""," ")</f>
        <v xml:space="preserve"> </v>
      </c>
      <c r="BP26" s="51" t="str" cm="1">
        <f t="array" ref="BP26">_xlfn.IFS(Z26="Yes", 1, Z26="No",0,Z26="n/a"," ", Z26="na"," ", Z26=""," ")</f>
        <v xml:space="preserve"> </v>
      </c>
      <c r="BQ26" s="51" t="str" cm="1">
        <f t="array" ref="BQ26">_xlfn.IFS(AA26="Yes", 1, AA26="No",0,AA26="n/a"," ", AA26="na"," ", AA26=""," ")</f>
        <v xml:space="preserve"> </v>
      </c>
      <c r="BR26" s="51" t="str" cm="1">
        <f t="array" ref="BR26">_xlfn.IFS(AB26="Yes", 1, AB26="No",0,AB26="n/a"," ", AB26="na"," ", AB26=""," ")</f>
        <v xml:space="preserve"> </v>
      </c>
      <c r="BS26" s="51" t="str" cm="1">
        <f t="array" ref="BS26">_xlfn.IFS(AC26="Yes", 1, AC26="No",0,AC26="n/a"," ", AC26="na"," ", AC26=""," ")</f>
        <v xml:space="preserve"> </v>
      </c>
      <c r="BT26" s="51" t="str" cm="1">
        <f t="array" ref="BT26">_xlfn.IFS(AD26="Yes", 1, AD26="No",0,AD26="n/a"," ", AD26="na"," ", AD26=""," ")</f>
        <v xml:space="preserve"> </v>
      </c>
      <c r="BU26" s="51" t="str" cm="1">
        <f t="array" ref="BU26">_xlfn.IFS(AE26="Yes", 1, AE26="No",0,AE26="n/a"," ", AE26="na"," ", AE26=""," ")</f>
        <v xml:space="preserve"> </v>
      </c>
      <c r="BV26" s="51" t="str" cm="1">
        <f t="array" ref="BV26">_xlfn.IFS(AF26="Yes", 1, AF26="No",0,AF26="n/a"," ", AF26="na"," ", AF26=""," ")</f>
        <v xml:space="preserve"> </v>
      </c>
      <c r="BW26" s="51" t="str" cm="1">
        <f t="array" ref="BW26">_xlfn.IFS(AG26="Yes", 1, AG26="No",0,AG26="n/a"," ", AG26="na"," ", AG26=""," ")</f>
        <v xml:space="preserve"> </v>
      </c>
      <c r="BX26" s="51" t="str" cm="1">
        <f t="array" ref="BX26">_xlfn.IFS(AH26="Yes", 1, AH26="No",0,AH26="n/a"," ", AH26="na"," ", AH26=""," ")</f>
        <v xml:space="preserve"> </v>
      </c>
      <c r="BY26" s="51" t="str" cm="1">
        <f t="array" ref="BY26">_xlfn.IFS(AI26="Yes", 1, AI26="No",0,AI26="n/a"," ", AI26="na"," ", AI26=""," ")</f>
        <v xml:space="preserve"> </v>
      </c>
      <c r="BZ26" s="51" t="str" cm="1">
        <f t="array" ref="BZ26">_xlfn.IFS(AJ26="Yes", 1, AJ26="No",0,AJ26="n/a"," ", AJ26="na"," ", AJ26=""," ")</f>
        <v xml:space="preserve"> </v>
      </c>
      <c r="CA26" s="51" t="str" cm="1">
        <f t="array" ref="CA26">_xlfn.IFS(AK26="Yes", 1, AK26="No",0,AK26="n/a"," ", AK26="na"," ", AK26=""," ")</f>
        <v xml:space="preserve"> </v>
      </c>
      <c r="CB26" s="51" t="str" cm="1">
        <f t="array" ref="CB26">_xlfn.IFS(AL26="Yes", 1, AL26="No",0,AL26="n/a"," ", AL26="na"," ", AL26=""," ")</f>
        <v xml:space="preserve"> </v>
      </c>
      <c r="CC26" s="51" t="str" cm="1">
        <f t="array" ref="CC26">_xlfn.IFS(AM26="Yes", 1, AM26="No",0,AM26="n/a"," ", AM26="na"," ", AM26=""," ")</f>
        <v xml:space="preserve"> </v>
      </c>
      <c r="CD26" s="51" t="str" cm="1">
        <f t="array" ref="CD26">_xlfn.IFS(AN26="Yes", 1, AN26="No",0,AN26="n/a"," ", AN26="na"," ", AN26=""," ")</f>
        <v xml:space="preserve"> </v>
      </c>
      <c r="CE26" s="51" t="str" cm="1">
        <f t="array" ref="CE26">_xlfn.IFS(AO26="Yes", 1, AO26="No",0,AO26="n/a"," ", AO26="na"," ", AO26=""," ")</f>
        <v xml:space="preserve"> </v>
      </c>
      <c r="CF26" s="51" t="str" cm="1">
        <f t="array" ref="CF26">_xlfn.IFS(AP26="Yes", 1, AP26="No",0,AP26="n/a"," ", AP26="na"," ", AP26=""," ")</f>
        <v xml:space="preserve"> </v>
      </c>
    </row>
    <row r="27" spans="1:84" ht="16.5" thickBot="1">
      <c r="B27" s="157"/>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S27" s="55"/>
      <c r="AT27" s="69"/>
      <c r="AU27" s="69"/>
      <c r="AV27" s="69"/>
      <c r="AW27" s="69"/>
      <c r="AX27" s="69"/>
      <c r="AY27" s="69"/>
      <c r="AZ27" s="69"/>
      <c r="BA27" s="69"/>
      <c r="BB27" s="69"/>
      <c r="BC27" s="69"/>
      <c r="BD27" s="69"/>
      <c r="BE27" s="69"/>
      <c r="BF27" s="69"/>
      <c r="BG27" s="69"/>
      <c r="BH27" s="69"/>
      <c r="BI27" s="69"/>
      <c r="BJ27" s="69"/>
      <c r="BK27" s="69"/>
      <c r="BL27" s="69"/>
      <c r="BM27" s="69"/>
      <c r="BN27" s="69"/>
      <c r="BO27" s="69"/>
      <c r="BP27" s="69"/>
      <c r="BQ27" s="69"/>
      <c r="BR27" s="69"/>
      <c r="BS27" s="69"/>
      <c r="BT27" s="69"/>
      <c r="BU27" s="69"/>
      <c r="BV27" s="69"/>
      <c r="BW27" s="69"/>
      <c r="BX27" s="69"/>
      <c r="BY27" s="69"/>
      <c r="BZ27" s="69"/>
      <c r="CA27" s="69"/>
      <c r="CB27" s="69"/>
      <c r="CC27" s="69"/>
      <c r="CD27" s="69"/>
      <c r="CE27" s="69"/>
      <c r="CF27" s="69"/>
    </row>
    <row r="28" spans="1:84" s="139" customFormat="1" ht="19.5" thickBot="1">
      <c r="A28" s="280" t="s">
        <v>53</v>
      </c>
      <c r="B28" s="281"/>
      <c r="C28" s="10"/>
      <c r="D28" s="11"/>
      <c r="E28" s="11"/>
      <c r="F28" s="11"/>
      <c r="G28" s="11"/>
      <c r="H28" s="11"/>
      <c r="I28" s="11"/>
      <c r="J28" s="11"/>
      <c r="K28" s="11"/>
      <c r="L28" s="11"/>
      <c r="M28" s="11"/>
      <c r="N28" s="11"/>
      <c r="O28" s="11"/>
      <c r="P28" s="11"/>
      <c r="Q28" s="11"/>
      <c r="R28" s="11"/>
      <c r="S28" s="11"/>
      <c r="T28" s="11"/>
      <c r="U28" s="11"/>
      <c r="V28" s="11"/>
      <c r="W28" s="11"/>
      <c r="X28" s="11"/>
      <c r="Y28" s="11"/>
      <c r="Z28" s="11"/>
      <c r="AA28" s="11"/>
      <c r="AB28" s="11"/>
      <c r="AC28" s="11"/>
      <c r="AD28" s="11"/>
      <c r="AE28" s="11"/>
      <c r="AF28" s="11"/>
      <c r="AG28" s="11"/>
      <c r="AH28" s="11"/>
      <c r="AI28" s="11"/>
      <c r="AJ28" s="11"/>
      <c r="AK28" s="11"/>
      <c r="AL28" s="11"/>
      <c r="AM28" s="11"/>
      <c r="AN28" s="11"/>
      <c r="AO28" s="11"/>
      <c r="AP28" s="12"/>
      <c r="AS28" s="62"/>
      <c r="AT28" s="62"/>
      <c r="AU28" s="62"/>
      <c r="AV28" s="62"/>
      <c r="AW28" s="62"/>
      <c r="AX28" s="62"/>
      <c r="AY28" s="62"/>
      <c r="AZ28" s="62"/>
      <c r="BA28" s="62"/>
      <c r="BB28" s="62"/>
      <c r="BC28" s="62"/>
      <c r="BD28" s="62"/>
      <c r="BE28" s="62"/>
      <c r="BF28" s="62"/>
      <c r="BG28" s="62"/>
      <c r="BH28" s="62"/>
      <c r="BI28" s="62"/>
      <c r="BJ28" s="62"/>
      <c r="BK28" s="62"/>
      <c r="BL28" s="62"/>
      <c r="BM28" s="62"/>
      <c r="BN28" s="62"/>
      <c r="BO28" s="62"/>
      <c r="BP28" s="62"/>
      <c r="BQ28" s="62"/>
      <c r="BR28" s="62"/>
      <c r="BS28" s="62"/>
      <c r="BT28" s="62"/>
      <c r="BU28" s="62"/>
      <c r="BV28" s="62"/>
      <c r="BW28" s="62"/>
      <c r="BX28" s="62"/>
      <c r="BY28" s="62"/>
      <c r="BZ28" s="62"/>
      <c r="CA28" s="62"/>
      <c r="CB28" s="62"/>
      <c r="CC28" s="62"/>
      <c r="CD28" s="62"/>
      <c r="CE28" s="62"/>
      <c r="CF28" s="63"/>
    </row>
    <row r="29" spans="1:84" ht="18" customHeight="1">
      <c r="A29" s="147" t="s">
        <v>54</v>
      </c>
      <c r="B29" s="148" t="s">
        <v>39</v>
      </c>
      <c r="C29" s="16"/>
      <c r="D29" s="17"/>
      <c r="E29" s="17"/>
      <c r="F29" s="17"/>
      <c r="G29" s="17"/>
      <c r="H29" s="17"/>
      <c r="I29" s="17"/>
      <c r="J29" s="17"/>
      <c r="K29" s="17"/>
      <c r="L29" s="17"/>
      <c r="M29" s="17"/>
      <c r="N29" s="17"/>
      <c r="O29" s="17"/>
      <c r="P29" s="17"/>
      <c r="Q29" s="17"/>
      <c r="R29" s="17"/>
      <c r="S29" s="17"/>
      <c r="T29" s="17"/>
      <c r="U29" s="17"/>
      <c r="V29" s="17"/>
      <c r="W29" s="17"/>
      <c r="X29" s="17"/>
      <c r="Y29" s="17"/>
      <c r="Z29" s="17"/>
      <c r="AA29" s="17"/>
      <c r="AB29" s="17"/>
      <c r="AC29" s="17"/>
      <c r="AD29" s="17"/>
      <c r="AE29" s="17"/>
      <c r="AF29" s="17"/>
      <c r="AG29" s="17"/>
      <c r="AH29" s="17"/>
      <c r="AI29" s="17"/>
      <c r="AJ29" s="17"/>
      <c r="AK29" s="17"/>
      <c r="AL29" s="17"/>
      <c r="AM29" s="17"/>
      <c r="AN29" s="17"/>
      <c r="AO29" s="17"/>
      <c r="AP29" s="18"/>
      <c r="AS29" s="51" t="str" cm="1">
        <f t="array" ref="AS29">_xlfn.IFS(C29="Yes", 1, C29="No",0,C29="n/a"," ", C29="na"," ", C29=""," ")</f>
        <v xml:space="preserve"> </v>
      </c>
      <c r="AT29" s="51" t="str" cm="1">
        <f t="array" ref="AT29">_xlfn.IFS(D29="Yes", 1, D29="No",0,D29="n/a"," ", D29="na"," ", D29=""," ")</f>
        <v xml:space="preserve"> </v>
      </c>
      <c r="AU29" s="51" t="str" cm="1">
        <f t="array" ref="AU29">_xlfn.IFS(E29="Yes", 1, E29="No",0,E29="n/a"," ", E29="na"," ", E29=""," ")</f>
        <v xml:space="preserve"> </v>
      </c>
      <c r="AV29" s="51" t="str" cm="1">
        <f t="array" ref="AV29">_xlfn.IFS(F29="Yes", 1, F29="No",0,F29="n/a"," ", F29="na"," ", F29=""," ")</f>
        <v xml:space="preserve"> </v>
      </c>
      <c r="AW29" s="51" t="str" cm="1">
        <f t="array" ref="AW29">_xlfn.IFS(G29="Yes", 1, G29="No",0,G29="n/a"," ", G29="na"," ", G29=""," ")</f>
        <v xml:space="preserve"> </v>
      </c>
      <c r="AX29" s="51" t="str" cm="1">
        <f t="array" ref="AX29">_xlfn.IFS(H29="Yes", 1, H29="No",0,H29="n/a"," ", H29="na"," ", H29=""," ")</f>
        <v xml:space="preserve"> </v>
      </c>
      <c r="AY29" s="51" t="str" cm="1">
        <f t="array" ref="AY29">_xlfn.IFS(I29="Yes", 1, I29="No",0,I29="n/a"," ", I29="na"," ", I29=""," ")</f>
        <v xml:space="preserve"> </v>
      </c>
      <c r="AZ29" s="51" t="str" cm="1">
        <f t="array" ref="AZ29">_xlfn.IFS(J29="Yes", 1, J29="No",0,J29="n/a"," ", J29="na"," ", J29=""," ")</f>
        <v xml:space="preserve"> </v>
      </c>
      <c r="BA29" s="51" t="str" cm="1">
        <f t="array" ref="BA29">_xlfn.IFS(K29="Yes", 1, K29="No",0,K29="n/a"," ", K29="na"," ", K29=""," ")</f>
        <v xml:space="preserve"> </v>
      </c>
      <c r="BB29" s="51" t="str" cm="1">
        <f t="array" ref="BB29">_xlfn.IFS(L29="Yes", 1, L29="No",0,L29="n/a"," ", L29="na"," ", L29=""," ")</f>
        <v xml:space="preserve"> </v>
      </c>
      <c r="BC29" s="51" t="str" cm="1">
        <f t="array" ref="BC29">_xlfn.IFS(M29="Yes", 1, M29="No",0,M29="n/a"," ", M29="na"," ", M29=""," ")</f>
        <v xml:space="preserve"> </v>
      </c>
      <c r="BD29" s="51" t="str" cm="1">
        <f t="array" ref="BD29">_xlfn.IFS(N29="Yes", 1, N29="No",0,N29="n/a"," ", N29="na"," ", N29=""," ")</f>
        <v xml:space="preserve"> </v>
      </c>
      <c r="BE29" s="51" t="str" cm="1">
        <f t="array" ref="BE29">_xlfn.IFS(O29="Yes", 1, O29="No",0,O29="n/a"," ", O29="na"," ", O29=""," ")</f>
        <v xml:space="preserve"> </v>
      </c>
      <c r="BF29" s="51" t="str" cm="1">
        <f t="array" ref="BF29">_xlfn.IFS(P29="Yes", 1, P29="No",0,P29="n/a"," ", P29="na"," ", P29=""," ")</f>
        <v xml:space="preserve"> </v>
      </c>
      <c r="BG29" s="51" t="str" cm="1">
        <f t="array" ref="BG29">_xlfn.IFS(Q29="Yes", 1, Q29="No",0,Q29="n/a"," ", Q29="na"," ", Q29=""," ")</f>
        <v xml:space="preserve"> </v>
      </c>
      <c r="BH29" s="51" t="str" cm="1">
        <f t="array" ref="BH29">_xlfn.IFS(R29="Yes", 1, R29="No",0,R29="n/a"," ", R29="na"," ", R29=""," ")</f>
        <v xml:space="preserve"> </v>
      </c>
      <c r="BI29" s="51" t="str" cm="1">
        <f t="array" ref="BI29">_xlfn.IFS(S29="Yes", 1, S29="No",0,S29="n/a"," ", S29="na"," ", S29=""," ")</f>
        <v xml:space="preserve"> </v>
      </c>
      <c r="BJ29" s="51" t="str" cm="1">
        <f t="array" ref="BJ29">_xlfn.IFS(T29="Yes", 1, T29="No",0,T29="n/a"," ", T29="na"," ", T29=""," ")</f>
        <v xml:space="preserve"> </v>
      </c>
      <c r="BK29" s="51" t="str" cm="1">
        <f t="array" ref="BK29">_xlfn.IFS(U29="Yes", 1, U29="No",0,U29="n/a"," ", U29="na"," ", U29=""," ")</f>
        <v xml:space="preserve"> </v>
      </c>
      <c r="BL29" s="51" t="str" cm="1">
        <f t="array" ref="BL29">_xlfn.IFS(V29="Yes", 1, V29="No",0,V29="n/a"," ", V29="na"," ", V29=""," ")</f>
        <v xml:space="preserve"> </v>
      </c>
      <c r="BM29" s="51" t="str" cm="1">
        <f t="array" ref="BM29">_xlfn.IFS(W29="Yes", 1, W29="No",0,W29="n/a"," ", W29="na"," ", W29=""," ")</f>
        <v xml:space="preserve"> </v>
      </c>
      <c r="BN29" s="51" t="str" cm="1">
        <f t="array" ref="BN29">_xlfn.IFS(X29="Yes", 1, X29="No",0,X29="n/a"," ", X29="na"," ", X29=""," ")</f>
        <v xml:space="preserve"> </v>
      </c>
      <c r="BO29" s="51" t="str" cm="1">
        <f t="array" ref="BO29">_xlfn.IFS(Y29="Yes", 1, Y29="No",0,Y29="n/a"," ", Y29="na"," ", Y29=""," ")</f>
        <v xml:space="preserve"> </v>
      </c>
      <c r="BP29" s="51" t="str" cm="1">
        <f t="array" ref="BP29">_xlfn.IFS(Z29="Yes", 1, Z29="No",0,Z29="n/a"," ", Z29="na"," ", Z29=""," ")</f>
        <v xml:space="preserve"> </v>
      </c>
      <c r="BQ29" s="51" t="str" cm="1">
        <f t="array" ref="BQ29">_xlfn.IFS(AA29="Yes", 1, AA29="No",0,AA29="n/a"," ", AA29="na"," ", AA29=""," ")</f>
        <v xml:space="preserve"> </v>
      </c>
      <c r="BR29" s="51" t="str" cm="1">
        <f t="array" ref="BR29">_xlfn.IFS(AB29="Yes", 1, AB29="No",0,AB29="n/a"," ", AB29="na"," ", AB29=""," ")</f>
        <v xml:space="preserve"> </v>
      </c>
      <c r="BS29" s="51" t="str" cm="1">
        <f t="array" ref="BS29">_xlfn.IFS(AC29="Yes", 1, AC29="No",0,AC29="n/a"," ", AC29="na"," ", AC29=""," ")</f>
        <v xml:space="preserve"> </v>
      </c>
      <c r="BT29" s="51" t="str" cm="1">
        <f t="array" ref="BT29">_xlfn.IFS(AD29="Yes", 1, AD29="No",0,AD29="n/a"," ", AD29="na"," ", AD29=""," ")</f>
        <v xml:space="preserve"> </v>
      </c>
      <c r="BU29" s="51" t="str" cm="1">
        <f t="array" ref="BU29">_xlfn.IFS(AE29="Yes", 1, AE29="No",0,AE29="n/a"," ", AE29="na"," ", AE29=""," ")</f>
        <v xml:space="preserve"> </v>
      </c>
      <c r="BV29" s="51" t="str" cm="1">
        <f t="array" ref="BV29">_xlfn.IFS(AF29="Yes", 1, AF29="No",0,AF29="n/a"," ", AF29="na"," ", AF29=""," ")</f>
        <v xml:space="preserve"> </v>
      </c>
      <c r="BW29" s="51" t="str" cm="1">
        <f t="array" ref="BW29">_xlfn.IFS(AG29="Yes", 1, AG29="No",0,AG29="n/a"," ", AG29="na"," ", AG29=""," ")</f>
        <v xml:space="preserve"> </v>
      </c>
      <c r="BX29" s="51" t="str" cm="1">
        <f t="array" ref="BX29">_xlfn.IFS(AH29="Yes", 1, AH29="No",0,AH29="n/a"," ", AH29="na"," ", AH29=""," ")</f>
        <v xml:space="preserve"> </v>
      </c>
      <c r="BY29" s="51" t="str" cm="1">
        <f t="array" ref="BY29">_xlfn.IFS(AI29="Yes", 1, AI29="No",0,AI29="n/a"," ", AI29="na"," ", AI29=""," ")</f>
        <v xml:space="preserve"> </v>
      </c>
      <c r="BZ29" s="51" t="str" cm="1">
        <f t="array" ref="BZ29">_xlfn.IFS(AJ29="Yes", 1, AJ29="No",0,AJ29="n/a"," ", AJ29="na"," ", AJ29=""," ")</f>
        <v xml:space="preserve"> </v>
      </c>
      <c r="CA29" s="51" t="str" cm="1">
        <f t="array" ref="CA29">_xlfn.IFS(AK29="Yes", 1, AK29="No",0,AK29="n/a"," ", AK29="na"," ", AK29=""," ")</f>
        <v xml:space="preserve"> </v>
      </c>
      <c r="CB29" s="51" t="str" cm="1">
        <f t="array" ref="CB29">_xlfn.IFS(AL29="Yes", 1, AL29="No",0,AL29="n/a"," ", AL29="na"," ", AL29=""," ")</f>
        <v xml:space="preserve"> </v>
      </c>
      <c r="CC29" s="51" t="str" cm="1">
        <f t="array" ref="CC29">_xlfn.IFS(AM29="Yes", 1, AM29="No",0,AM29="n/a"," ", AM29="na"," ", AM29=""," ")</f>
        <v xml:space="preserve"> </v>
      </c>
      <c r="CD29" s="51" t="str" cm="1">
        <f t="array" ref="CD29">_xlfn.IFS(AN29="Yes", 1, AN29="No",0,AN29="n/a"," ", AN29="na"," ", AN29=""," ")</f>
        <v xml:space="preserve"> </v>
      </c>
      <c r="CE29" s="51" t="str" cm="1">
        <f t="array" ref="CE29">_xlfn.IFS(AO29="Yes", 1, AO29="No",0,AO29="n/a"," ", AO29="na"," ", AO29=""," ")</f>
        <v xml:space="preserve"> </v>
      </c>
      <c r="CF29" s="51" t="str" cm="1">
        <f t="array" ref="CF29">_xlfn.IFS(AP29="Yes", 1, AP29="No",0,AP29="n/a"," ", AP29="na"," ", AP29=""," ")</f>
        <v xml:space="preserve"> </v>
      </c>
    </row>
    <row r="30" spans="1:84" ht="15.75">
      <c r="A30" s="159" t="s">
        <v>55</v>
      </c>
      <c r="B30" s="160" t="s">
        <v>41</v>
      </c>
      <c r="C30" s="28"/>
      <c r="D30" s="29"/>
      <c r="E30" s="29"/>
      <c r="F30" s="29"/>
      <c r="G30" s="29"/>
      <c r="H30" s="29"/>
      <c r="I30" s="29"/>
      <c r="J30" s="29"/>
      <c r="K30" s="29"/>
      <c r="L30" s="29"/>
      <c r="M30" s="29"/>
      <c r="N30" s="29"/>
      <c r="O30" s="29"/>
      <c r="P30" s="29"/>
      <c r="Q30" s="29"/>
      <c r="R30" s="29"/>
      <c r="S30" s="29"/>
      <c r="T30" s="29"/>
      <c r="U30" s="29"/>
      <c r="V30" s="29"/>
      <c r="W30" s="29"/>
      <c r="X30" s="29"/>
      <c r="Y30" s="29"/>
      <c r="Z30" s="29"/>
      <c r="AA30" s="29"/>
      <c r="AB30" s="29"/>
      <c r="AC30" s="29"/>
      <c r="AD30" s="29"/>
      <c r="AE30" s="29"/>
      <c r="AF30" s="29"/>
      <c r="AG30" s="29"/>
      <c r="AH30" s="29"/>
      <c r="AI30" s="29"/>
      <c r="AJ30" s="29"/>
      <c r="AK30" s="29"/>
      <c r="AL30" s="29"/>
      <c r="AM30" s="29"/>
      <c r="AN30" s="29"/>
      <c r="AO30" s="29"/>
      <c r="AP30" s="30"/>
      <c r="AS30" s="51" t="str" cm="1">
        <f t="array" ref="AS30">_xlfn.IFS(C30="Yes", 1, C30="No",0,C30="n/a"," ", C30="na"," ", C30=""," ")</f>
        <v xml:space="preserve"> </v>
      </c>
      <c r="AT30" s="51" t="str" cm="1">
        <f t="array" ref="AT30">_xlfn.IFS(D30="Yes", 1, D30="No",0,D30="n/a"," ", D30="na"," ", D30=""," ")</f>
        <v xml:space="preserve"> </v>
      </c>
      <c r="AU30" s="51" t="str" cm="1">
        <f t="array" ref="AU30">_xlfn.IFS(E30="Yes", 1, E30="No",0,E30="n/a"," ", E30="na"," ", E30=""," ")</f>
        <v xml:space="preserve"> </v>
      </c>
      <c r="AV30" s="51" t="str" cm="1">
        <f t="array" ref="AV30">_xlfn.IFS(F30="Yes", 1, F30="No",0,F30="n/a"," ", F30="na"," ", F30=""," ")</f>
        <v xml:space="preserve"> </v>
      </c>
      <c r="AW30" s="51" t="str" cm="1">
        <f t="array" ref="AW30">_xlfn.IFS(G30="Yes", 1, G30="No",0,G30="n/a"," ", G30="na"," ", G30=""," ")</f>
        <v xml:space="preserve"> </v>
      </c>
      <c r="AX30" s="51" t="str" cm="1">
        <f t="array" ref="AX30">_xlfn.IFS(H30="Yes", 1, H30="No",0,H30="n/a"," ", H30="na"," ", H30=""," ")</f>
        <v xml:space="preserve"> </v>
      </c>
      <c r="AY30" s="51" t="str" cm="1">
        <f t="array" ref="AY30">_xlfn.IFS(I30="Yes", 1, I30="No",0,I30="n/a"," ", I30="na"," ", I30=""," ")</f>
        <v xml:space="preserve"> </v>
      </c>
      <c r="AZ30" s="51" t="str" cm="1">
        <f t="array" ref="AZ30">_xlfn.IFS(J30="Yes", 1, J30="No",0,J30="n/a"," ", J30="na"," ", J30=""," ")</f>
        <v xml:space="preserve"> </v>
      </c>
      <c r="BA30" s="51" t="str" cm="1">
        <f t="array" ref="BA30">_xlfn.IFS(K30="Yes", 1, K30="No",0,K30="n/a"," ", K30="na"," ", K30=""," ")</f>
        <v xml:space="preserve"> </v>
      </c>
      <c r="BB30" s="51" t="str" cm="1">
        <f t="array" ref="BB30">_xlfn.IFS(L30="Yes", 1, L30="No",0,L30="n/a"," ", L30="na"," ", L30=""," ")</f>
        <v xml:space="preserve"> </v>
      </c>
      <c r="BC30" s="51" t="str" cm="1">
        <f t="array" ref="BC30">_xlfn.IFS(M30="Yes", 1, M30="No",0,M30="n/a"," ", M30="na"," ", M30=""," ")</f>
        <v xml:space="preserve"> </v>
      </c>
      <c r="BD30" s="51" t="str" cm="1">
        <f t="array" ref="BD30">_xlfn.IFS(N30="Yes", 1, N30="No",0,N30="n/a"," ", N30="na"," ", N30=""," ")</f>
        <v xml:space="preserve"> </v>
      </c>
      <c r="BE30" s="51" t="str" cm="1">
        <f t="array" ref="BE30">_xlfn.IFS(O30="Yes", 1, O30="No",0,O30="n/a"," ", O30="na"," ", O30=""," ")</f>
        <v xml:space="preserve"> </v>
      </c>
      <c r="BF30" s="51" t="str" cm="1">
        <f t="array" ref="BF30">_xlfn.IFS(P30="Yes", 1, P30="No",0,P30="n/a"," ", P30="na"," ", P30=""," ")</f>
        <v xml:space="preserve"> </v>
      </c>
      <c r="BG30" s="51" t="str" cm="1">
        <f t="array" ref="BG30">_xlfn.IFS(Q30="Yes", 1, Q30="No",0,Q30="n/a"," ", Q30="na"," ", Q30=""," ")</f>
        <v xml:space="preserve"> </v>
      </c>
      <c r="BH30" s="51" t="str" cm="1">
        <f t="array" ref="BH30">_xlfn.IFS(R30="Yes", 1, R30="No",0,R30="n/a"," ", R30="na"," ", R30=""," ")</f>
        <v xml:space="preserve"> </v>
      </c>
      <c r="BI30" s="51" t="str" cm="1">
        <f t="array" ref="BI30">_xlfn.IFS(S30="Yes", 1, S30="No",0,S30="n/a"," ", S30="na"," ", S30=""," ")</f>
        <v xml:space="preserve"> </v>
      </c>
      <c r="BJ30" s="51" t="str" cm="1">
        <f t="array" ref="BJ30">_xlfn.IFS(T30="Yes", 1, T30="No",0,T30="n/a"," ", T30="na"," ", T30=""," ")</f>
        <v xml:space="preserve"> </v>
      </c>
      <c r="BK30" s="51" t="str" cm="1">
        <f t="array" ref="BK30">_xlfn.IFS(U30="Yes", 1, U30="No",0,U30="n/a"," ", U30="na"," ", U30=""," ")</f>
        <v xml:space="preserve"> </v>
      </c>
      <c r="BL30" s="51" t="str" cm="1">
        <f t="array" ref="BL30">_xlfn.IFS(V30="Yes", 1, V30="No",0,V30="n/a"," ", V30="na"," ", V30=""," ")</f>
        <v xml:space="preserve"> </v>
      </c>
      <c r="BM30" s="51" t="str" cm="1">
        <f t="array" ref="BM30">_xlfn.IFS(W30="Yes", 1, W30="No",0,W30="n/a"," ", W30="na"," ", W30=""," ")</f>
        <v xml:space="preserve"> </v>
      </c>
      <c r="BN30" s="51" t="str" cm="1">
        <f t="array" ref="BN30">_xlfn.IFS(X30="Yes", 1, X30="No",0,X30="n/a"," ", X30="na"," ", X30=""," ")</f>
        <v xml:space="preserve"> </v>
      </c>
      <c r="BO30" s="51" t="str" cm="1">
        <f t="array" ref="BO30">_xlfn.IFS(Y30="Yes", 1, Y30="No",0,Y30="n/a"," ", Y30="na"," ", Y30=""," ")</f>
        <v xml:space="preserve"> </v>
      </c>
      <c r="BP30" s="51" t="str" cm="1">
        <f t="array" ref="BP30">_xlfn.IFS(Z30="Yes", 1, Z30="No",0,Z30="n/a"," ", Z30="na"," ", Z30=""," ")</f>
        <v xml:space="preserve"> </v>
      </c>
      <c r="BQ30" s="51" t="str" cm="1">
        <f t="array" ref="BQ30">_xlfn.IFS(AA30="Yes", 1, AA30="No",0,AA30="n/a"," ", AA30="na"," ", AA30=""," ")</f>
        <v xml:space="preserve"> </v>
      </c>
      <c r="BR30" s="51" t="str" cm="1">
        <f t="array" ref="BR30">_xlfn.IFS(AB30="Yes", 1, AB30="No",0,AB30="n/a"," ", AB30="na"," ", AB30=""," ")</f>
        <v xml:space="preserve"> </v>
      </c>
      <c r="BS30" s="51" t="str" cm="1">
        <f t="array" ref="BS30">_xlfn.IFS(AC30="Yes", 1, AC30="No",0,AC30="n/a"," ", AC30="na"," ", AC30=""," ")</f>
        <v xml:space="preserve"> </v>
      </c>
      <c r="BT30" s="51" t="str" cm="1">
        <f t="array" ref="BT30">_xlfn.IFS(AD30="Yes", 1, AD30="No",0,AD30="n/a"," ", AD30="na"," ", AD30=""," ")</f>
        <v xml:space="preserve"> </v>
      </c>
      <c r="BU30" s="51" t="str" cm="1">
        <f t="array" ref="BU30">_xlfn.IFS(AE30="Yes", 1, AE30="No",0,AE30="n/a"," ", AE30="na"," ", AE30=""," ")</f>
        <v xml:space="preserve"> </v>
      </c>
      <c r="BV30" s="51" t="str" cm="1">
        <f t="array" ref="BV30">_xlfn.IFS(AF30="Yes", 1, AF30="No",0,AF30="n/a"," ", AF30="na"," ", AF30=""," ")</f>
        <v xml:space="preserve"> </v>
      </c>
      <c r="BW30" s="51" t="str" cm="1">
        <f t="array" ref="BW30">_xlfn.IFS(AG30="Yes", 1, AG30="No",0,AG30="n/a"," ", AG30="na"," ", AG30=""," ")</f>
        <v xml:space="preserve"> </v>
      </c>
      <c r="BX30" s="51" t="str" cm="1">
        <f t="array" ref="BX30">_xlfn.IFS(AH30="Yes", 1, AH30="No",0,AH30="n/a"," ", AH30="na"," ", AH30=""," ")</f>
        <v xml:space="preserve"> </v>
      </c>
      <c r="BY30" s="51" t="str" cm="1">
        <f t="array" ref="BY30">_xlfn.IFS(AI30="Yes", 1, AI30="No",0,AI30="n/a"," ", AI30="na"," ", AI30=""," ")</f>
        <v xml:space="preserve"> </v>
      </c>
      <c r="BZ30" s="51" t="str" cm="1">
        <f t="array" ref="BZ30">_xlfn.IFS(AJ30="Yes", 1, AJ30="No",0,AJ30="n/a"," ", AJ30="na"," ", AJ30=""," ")</f>
        <v xml:space="preserve"> </v>
      </c>
      <c r="CA30" s="51" t="str" cm="1">
        <f t="array" ref="CA30">_xlfn.IFS(AK30="Yes", 1, AK30="No",0,AK30="n/a"," ", AK30="na"," ", AK30=""," ")</f>
        <v xml:space="preserve"> </v>
      </c>
      <c r="CB30" s="51" t="str" cm="1">
        <f t="array" ref="CB30">_xlfn.IFS(AL30="Yes", 1, AL30="No",0,AL30="n/a"," ", AL30="na"," ", AL30=""," ")</f>
        <v xml:space="preserve"> </v>
      </c>
      <c r="CC30" s="51" t="str" cm="1">
        <f t="array" ref="CC30">_xlfn.IFS(AM30="Yes", 1, AM30="No",0,AM30="n/a"," ", AM30="na"," ", AM30=""," ")</f>
        <v xml:space="preserve"> </v>
      </c>
      <c r="CD30" s="51" t="str" cm="1">
        <f t="array" ref="CD30">_xlfn.IFS(AN30="Yes", 1, AN30="No",0,AN30="n/a"," ", AN30="na"," ", AN30=""," ")</f>
        <v xml:space="preserve"> </v>
      </c>
      <c r="CE30" s="51" t="str" cm="1">
        <f t="array" ref="CE30">_xlfn.IFS(AO30="Yes", 1, AO30="No",0,AO30="n/a"," ", AO30="na"," ", AO30=""," ")</f>
        <v xml:space="preserve"> </v>
      </c>
      <c r="CF30" s="51" t="str" cm="1">
        <f t="array" ref="CF30">_xlfn.IFS(AP30="Yes", 1, AP30="No",0,AP30="n/a"," ", AP30="na"," ", AP30=""," ")</f>
        <v xml:space="preserve"> </v>
      </c>
    </row>
    <row r="31" spans="1:84" s="161" customFormat="1" ht="15.75">
      <c r="A31" s="149" t="s">
        <v>56</v>
      </c>
      <c r="B31" s="150" t="s">
        <v>41</v>
      </c>
      <c r="C31" s="19"/>
      <c r="D31" s="20"/>
      <c r="E31" s="20"/>
      <c r="F31" s="20"/>
      <c r="G31" s="20"/>
      <c r="H31" s="20"/>
      <c r="I31" s="20"/>
      <c r="J31" s="20"/>
      <c r="K31" s="20"/>
      <c r="L31" s="20"/>
      <c r="M31" s="20"/>
      <c r="N31" s="20"/>
      <c r="O31" s="20"/>
      <c r="P31" s="20"/>
      <c r="Q31" s="20"/>
      <c r="R31" s="20"/>
      <c r="S31" s="20"/>
      <c r="T31" s="20"/>
      <c r="U31" s="20"/>
      <c r="V31" s="20"/>
      <c r="W31" s="20"/>
      <c r="X31" s="20"/>
      <c r="Y31" s="20"/>
      <c r="Z31" s="20"/>
      <c r="AA31" s="20"/>
      <c r="AB31" s="20"/>
      <c r="AC31" s="20"/>
      <c r="AD31" s="20"/>
      <c r="AE31" s="20"/>
      <c r="AF31" s="20"/>
      <c r="AG31" s="20"/>
      <c r="AH31" s="20"/>
      <c r="AI31" s="20"/>
      <c r="AJ31" s="20"/>
      <c r="AK31" s="20"/>
      <c r="AL31" s="20"/>
      <c r="AM31" s="20"/>
      <c r="AN31" s="20"/>
      <c r="AO31" s="20"/>
      <c r="AP31" s="21"/>
      <c r="AS31" s="51" t="str" cm="1">
        <f t="array" ref="AS31">_xlfn.IFS(C31="Yes", 1, C31="No",0,C31="n/a"," ", C31="na"," ", C31=""," ")</f>
        <v xml:space="preserve"> </v>
      </c>
      <c r="AT31" s="51" t="str" cm="1">
        <f t="array" ref="AT31">_xlfn.IFS(D31="Yes", 1, D31="No",0,D31="n/a"," ", D31="na"," ", D31=""," ")</f>
        <v xml:space="preserve"> </v>
      </c>
      <c r="AU31" s="51" t="str" cm="1">
        <f t="array" ref="AU31">_xlfn.IFS(E31="Yes", 1, E31="No",0,E31="n/a"," ", E31="na"," ", E31=""," ")</f>
        <v xml:space="preserve"> </v>
      </c>
      <c r="AV31" s="51" t="str" cm="1">
        <f t="array" ref="AV31">_xlfn.IFS(F31="Yes", 1, F31="No",0,F31="n/a"," ", F31="na"," ", F31=""," ")</f>
        <v xml:space="preserve"> </v>
      </c>
      <c r="AW31" s="51" t="str" cm="1">
        <f t="array" ref="AW31">_xlfn.IFS(G31="Yes", 1, G31="No",0,G31="n/a"," ", G31="na"," ", G31=""," ")</f>
        <v xml:space="preserve"> </v>
      </c>
      <c r="AX31" s="51" t="str" cm="1">
        <f t="array" ref="AX31">_xlfn.IFS(H31="Yes", 1, H31="No",0,H31="n/a"," ", H31="na"," ", H31=""," ")</f>
        <v xml:space="preserve"> </v>
      </c>
      <c r="AY31" s="51" t="str" cm="1">
        <f t="array" ref="AY31">_xlfn.IFS(I31="Yes", 1, I31="No",0,I31="n/a"," ", I31="na"," ", I31=""," ")</f>
        <v xml:space="preserve"> </v>
      </c>
      <c r="AZ31" s="51" t="str" cm="1">
        <f t="array" ref="AZ31">_xlfn.IFS(J31="Yes", 1, J31="No",0,J31="n/a"," ", J31="na"," ", J31=""," ")</f>
        <v xml:space="preserve"> </v>
      </c>
      <c r="BA31" s="51" t="str" cm="1">
        <f t="array" ref="BA31">_xlfn.IFS(K31="Yes", 1, K31="No",0,K31="n/a"," ", K31="na"," ", K31=""," ")</f>
        <v xml:space="preserve"> </v>
      </c>
      <c r="BB31" s="51" t="str" cm="1">
        <f t="array" ref="BB31">_xlfn.IFS(L31="Yes", 1, L31="No",0,L31="n/a"," ", L31="na"," ", L31=""," ")</f>
        <v xml:space="preserve"> </v>
      </c>
      <c r="BC31" s="51" t="str" cm="1">
        <f t="array" ref="BC31">_xlfn.IFS(M31="Yes", 1, M31="No",0,M31="n/a"," ", M31="na"," ", M31=""," ")</f>
        <v xml:space="preserve"> </v>
      </c>
      <c r="BD31" s="51" t="str" cm="1">
        <f t="array" ref="BD31">_xlfn.IFS(N31="Yes", 1, N31="No",0,N31="n/a"," ", N31="na"," ", N31=""," ")</f>
        <v xml:space="preserve"> </v>
      </c>
      <c r="BE31" s="51" t="str" cm="1">
        <f t="array" ref="BE31">_xlfn.IFS(O31="Yes", 1, O31="No",0,O31="n/a"," ", O31="na"," ", O31=""," ")</f>
        <v xml:space="preserve"> </v>
      </c>
      <c r="BF31" s="51" t="str" cm="1">
        <f t="array" ref="BF31">_xlfn.IFS(P31="Yes", 1, P31="No",0,P31="n/a"," ", P31="na"," ", P31=""," ")</f>
        <v xml:space="preserve"> </v>
      </c>
      <c r="BG31" s="51" t="str" cm="1">
        <f t="array" ref="BG31">_xlfn.IFS(Q31="Yes", 1, Q31="No",0,Q31="n/a"," ", Q31="na"," ", Q31=""," ")</f>
        <v xml:space="preserve"> </v>
      </c>
      <c r="BH31" s="51" t="str" cm="1">
        <f t="array" ref="BH31">_xlfn.IFS(R31="Yes", 1, R31="No",0,R31="n/a"," ", R31="na"," ", R31=""," ")</f>
        <v xml:space="preserve"> </v>
      </c>
      <c r="BI31" s="51" t="str" cm="1">
        <f t="array" ref="BI31">_xlfn.IFS(S31="Yes", 1, S31="No",0,S31="n/a"," ", S31="na"," ", S31=""," ")</f>
        <v xml:space="preserve"> </v>
      </c>
      <c r="BJ31" s="51" t="str" cm="1">
        <f t="array" ref="BJ31">_xlfn.IFS(T31="Yes", 1, T31="No",0,T31="n/a"," ", T31="na"," ", T31=""," ")</f>
        <v xml:space="preserve"> </v>
      </c>
      <c r="BK31" s="51" t="str" cm="1">
        <f t="array" ref="BK31">_xlfn.IFS(U31="Yes", 1, U31="No",0,U31="n/a"," ", U31="na"," ", U31=""," ")</f>
        <v xml:space="preserve"> </v>
      </c>
      <c r="BL31" s="51" t="str" cm="1">
        <f t="array" ref="BL31">_xlfn.IFS(V31="Yes", 1, V31="No",0,V31="n/a"," ", V31="na"," ", V31=""," ")</f>
        <v xml:space="preserve"> </v>
      </c>
      <c r="BM31" s="51" t="str" cm="1">
        <f t="array" ref="BM31">_xlfn.IFS(W31="Yes", 1, W31="No",0,W31="n/a"," ", W31="na"," ", W31=""," ")</f>
        <v xml:space="preserve"> </v>
      </c>
      <c r="BN31" s="51" t="str" cm="1">
        <f t="array" ref="BN31">_xlfn.IFS(X31="Yes", 1, X31="No",0,X31="n/a"," ", X31="na"," ", X31=""," ")</f>
        <v xml:space="preserve"> </v>
      </c>
      <c r="BO31" s="51" t="str" cm="1">
        <f t="array" ref="BO31">_xlfn.IFS(Y31="Yes", 1, Y31="No",0,Y31="n/a"," ", Y31="na"," ", Y31=""," ")</f>
        <v xml:space="preserve"> </v>
      </c>
      <c r="BP31" s="51" t="str" cm="1">
        <f t="array" ref="BP31">_xlfn.IFS(Z31="Yes", 1, Z31="No",0,Z31="n/a"," ", Z31="na"," ", Z31=""," ")</f>
        <v xml:space="preserve"> </v>
      </c>
      <c r="BQ31" s="51" t="str" cm="1">
        <f t="array" ref="BQ31">_xlfn.IFS(AA31="Yes", 1, AA31="No",0,AA31="n/a"," ", AA31="na"," ", AA31=""," ")</f>
        <v xml:space="preserve"> </v>
      </c>
      <c r="BR31" s="51" t="str" cm="1">
        <f t="array" ref="BR31">_xlfn.IFS(AB31="Yes", 1, AB31="No",0,AB31="n/a"," ", AB31="na"," ", AB31=""," ")</f>
        <v xml:space="preserve"> </v>
      </c>
      <c r="BS31" s="51" t="str" cm="1">
        <f t="array" ref="BS31">_xlfn.IFS(AC31="Yes", 1, AC31="No",0,AC31="n/a"," ", AC31="na"," ", AC31=""," ")</f>
        <v xml:space="preserve"> </v>
      </c>
      <c r="BT31" s="51" t="str" cm="1">
        <f t="array" ref="BT31">_xlfn.IFS(AD31="Yes", 1, AD31="No",0,AD31="n/a"," ", AD31="na"," ", AD31=""," ")</f>
        <v xml:space="preserve"> </v>
      </c>
      <c r="BU31" s="51" t="str" cm="1">
        <f t="array" ref="BU31">_xlfn.IFS(AE31="Yes", 1, AE31="No",0,AE31="n/a"," ", AE31="na"," ", AE31=""," ")</f>
        <v xml:space="preserve"> </v>
      </c>
      <c r="BV31" s="51" t="str" cm="1">
        <f t="array" ref="BV31">_xlfn.IFS(AF31="Yes", 1, AF31="No",0,AF31="n/a"," ", AF31="na"," ", AF31=""," ")</f>
        <v xml:space="preserve"> </v>
      </c>
      <c r="BW31" s="51" t="str" cm="1">
        <f t="array" ref="BW31">_xlfn.IFS(AG31="Yes", 1, AG31="No",0,AG31="n/a"," ", AG31="na"," ", AG31=""," ")</f>
        <v xml:space="preserve"> </v>
      </c>
      <c r="BX31" s="51" t="str" cm="1">
        <f t="array" ref="BX31">_xlfn.IFS(AH31="Yes", 1, AH31="No",0,AH31="n/a"," ", AH31="na"," ", AH31=""," ")</f>
        <v xml:space="preserve"> </v>
      </c>
      <c r="BY31" s="51" t="str" cm="1">
        <f t="array" ref="BY31">_xlfn.IFS(AI31="Yes", 1, AI31="No",0,AI31="n/a"," ", AI31="na"," ", AI31=""," ")</f>
        <v xml:space="preserve"> </v>
      </c>
      <c r="BZ31" s="51" t="str" cm="1">
        <f t="array" ref="BZ31">_xlfn.IFS(AJ31="Yes", 1, AJ31="No",0,AJ31="n/a"," ", AJ31="na"," ", AJ31=""," ")</f>
        <v xml:space="preserve"> </v>
      </c>
      <c r="CA31" s="51" t="str" cm="1">
        <f t="array" ref="CA31">_xlfn.IFS(AK31="Yes", 1, AK31="No",0,AK31="n/a"," ", AK31="na"," ", AK31=""," ")</f>
        <v xml:space="preserve"> </v>
      </c>
      <c r="CB31" s="51" t="str" cm="1">
        <f t="array" ref="CB31">_xlfn.IFS(AL31="Yes", 1, AL31="No",0,AL31="n/a"," ", AL31="na"," ", AL31=""," ")</f>
        <v xml:space="preserve"> </v>
      </c>
      <c r="CC31" s="51" t="str" cm="1">
        <f t="array" ref="CC31">_xlfn.IFS(AM31="Yes", 1, AM31="No",0,AM31="n/a"," ", AM31="na"," ", AM31=""," ")</f>
        <v xml:space="preserve"> </v>
      </c>
      <c r="CD31" s="51" t="str" cm="1">
        <f t="array" ref="CD31">_xlfn.IFS(AN31="Yes", 1, AN31="No",0,AN31="n/a"," ", AN31="na"," ", AN31=""," ")</f>
        <v xml:space="preserve"> </v>
      </c>
      <c r="CE31" s="51" t="str" cm="1">
        <f t="array" ref="CE31">_xlfn.IFS(AO31="Yes", 1, AO31="No",0,AO31="n/a"," ", AO31="na"," ", AO31=""," ")</f>
        <v xml:space="preserve"> </v>
      </c>
      <c r="CF31" s="51" t="str" cm="1">
        <f t="array" ref="CF31">_xlfn.IFS(AP31="Yes", 1, AP31="No",0,AP31="n/a"," ", AP31="na"," ", AP31=""," ")</f>
        <v xml:space="preserve"> </v>
      </c>
    </row>
    <row r="32" spans="1:84" ht="33.75" customHeight="1">
      <c r="A32" s="162" t="s">
        <v>57</v>
      </c>
      <c r="B32" s="163" t="s">
        <v>41</v>
      </c>
      <c r="C32" s="31"/>
      <c r="D32" s="22"/>
      <c r="E32" s="22"/>
      <c r="F32" s="22"/>
      <c r="G32" s="22"/>
      <c r="H32" s="22"/>
      <c r="I32" s="22"/>
      <c r="J32" s="22"/>
      <c r="K32" s="22"/>
      <c r="L32" s="22"/>
      <c r="M32" s="22"/>
      <c r="N32" s="22"/>
      <c r="O32" s="22"/>
      <c r="P32" s="22"/>
      <c r="Q32" s="22"/>
      <c r="R32" s="22"/>
      <c r="S32" s="22"/>
      <c r="T32" s="22"/>
      <c r="U32" s="22"/>
      <c r="V32" s="22"/>
      <c r="W32" s="22"/>
      <c r="X32" s="22"/>
      <c r="Y32" s="22"/>
      <c r="Z32" s="22"/>
      <c r="AA32" s="22"/>
      <c r="AB32" s="22"/>
      <c r="AC32" s="22"/>
      <c r="AD32" s="22"/>
      <c r="AE32" s="22"/>
      <c r="AF32" s="22"/>
      <c r="AG32" s="22"/>
      <c r="AH32" s="22"/>
      <c r="AI32" s="22"/>
      <c r="AJ32" s="22"/>
      <c r="AK32" s="22"/>
      <c r="AL32" s="22"/>
      <c r="AM32" s="22"/>
      <c r="AN32" s="22"/>
      <c r="AO32" s="22"/>
      <c r="AP32" s="23"/>
      <c r="AS32" s="51" t="str" cm="1">
        <f t="array" ref="AS32">_xlfn.IFS(C32="Yes", 1, C32="No",0,C32="n/a"," ", C32="na"," ", C32=""," ")</f>
        <v xml:space="preserve"> </v>
      </c>
      <c r="AT32" s="51" t="str" cm="1">
        <f t="array" ref="AT32">_xlfn.IFS(D32="Yes", 1, D32="No",0,D32="n/a"," ", D32="na"," ", D32=""," ")</f>
        <v xml:space="preserve"> </v>
      </c>
      <c r="AU32" s="51" t="str" cm="1">
        <f t="array" ref="AU32">_xlfn.IFS(E32="Yes", 1, E32="No",0,E32="n/a"," ", E32="na"," ", E32=""," ")</f>
        <v xml:space="preserve"> </v>
      </c>
      <c r="AV32" s="51" t="str" cm="1">
        <f t="array" ref="AV32">_xlfn.IFS(F32="Yes", 1, F32="No",0,F32="n/a"," ", F32="na"," ", F32=""," ")</f>
        <v xml:space="preserve"> </v>
      </c>
      <c r="AW32" s="51" t="str" cm="1">
        <f t="array" ref="AW32">_xlfn.IFS(G32="Yes", 1, G32="No",0,G32="n/a"," ", G32="na"," ", G32=""," ")</f>
        <v xml:space="preserve"> </v>
      </c>
      <c r="AX32" s="51" t="str" cm="1">
        <f t="array" ref="AX32">_xlfn.IFS(H32="Yes", 1, H32="No",0,H32="n/a"," ", H32="na"," ", H32=""," ")</f>
        <v xml:space="preserve"> </v>
      </c>
      <c r="AY32" s="51" t="str" cm="1">
        <f t="array" ref="AY32">_xlfn.IFS(I32="Yes", 1, I32="No",0,I32="n/a"," ", I32="na"," ", I32=""," ")</f>
        <v xml:space="preserve"> </v>
      </c>
      <c r="AZ32" s="51" t="str" cm="1">
        <f t="array" ref="AZ32">_xlfn.IFS(J32="Yes", 1, J32="No",0,J32="n/a"," ", J32="na"," ", J32=""," ")</f>
        <v xml:space="preserve"> </v>
      </c>
      <c r="BA32" s="51" t="str" cm="1">
        <f t="array" ref="BA32">_xlfn.IFS(K32="Yes", 1, K32="No",0,K32="n/a"," ", K32="na"," ", K32=""," ")</f>
        <v xml:space="preserve"> </v>
      </c>
      <c r="BB32" s="51" t="str" cm="1">
        <f t="array" ref="BB32">_xlfn.IFS(L32="Yes", 1, L32="No",0,L32="n/a"," ", L32="na"," ", L32=""," ")</f>
        <v xml:space="preserve"> </v>
      </c>
      <c r="BC32" s="51" t="str" cm="1">
        <f t="array" ref="BC32">_xlfn.IFS(M32="Yes", 1, M32="No",0,M32="n/a"," ", M32="na"," ", M32=""," ")</f>
        <v xml:space="preserve"> </v>
      </c>
      <c r="BD32" s="51" t="str" cm="1">
        <f t="array" ref="BD32">_xlfn.IFS(N32="Yes", 1, N32="No",0,N32="n/a"," ", N32="na"," ", N32=""," ")</f>
        <v xml:space="preserve"> </v>
      </c>
      <c r="BE32" s="51" t="str" cm="1">
        <f t="array" ref="BE32">_xlfn.IFS(O32="Yes", 1, O32="No",0,O32="n/a"," ", O32="na"," ", O32=""," ")</f>
        <v xml:space="preserve"> </v>
      </c>
      <c r="BF32" s="51" t="str" cm="1">
        <f t="array" ref="BF32">_xlfn.IFS(P32="Yes", 1, P32="No",0,P32="n/a"," ", P32="na"," ", P32=""," ")</f>
        <v xml:space="preserve"> </v>
      </c>
      <c r="BG32" s="51" t="str" cm="1">
        <f t="array" ref="BG32">_xlfn.IFS(Q32="Yes", 1, Q32="No",0,Q32="n/a"," ", Q32="na"," ", Q32=""," ")</f>
        <v xml:space="preserve"> </v>
      </c>
      <c r="BH32" s="51" t="str" cm="1">
        <f t="array" ref="BH32">_xlfn.IFS(R32="Yes", 1, R32="No",0,R32="n/a"," ", R32="na"," ", R32=""," ")</f>
        <v xml:space="preserve"> </v>
      </c>
      <c r="BI32" s="51" t="str" cm="1">
        <f t="array" ref="BI32">_xlfn.IFS(S32="Yes", 1, S32="No",0,S32="n/a"," ", S32="na"," ", S32=""," ")</f>
        <v xml:space="preserve"> </v>
      </c>
      <c r="BJ32" s="51" t="str" cm="1">
        <f t="array" ref="BJ32">_xlfn.IFS(T32="Yes", 1, T32="No",0,T32="n/a"," ", T32="na"," ", T32=""," ")</f>
        <v xml:space="preserve"> </v>
      </c>
      <c r="BK32" s="51" t="str" cm="1">
        <f t="array" ref="BK32">_xlfn.IFS(U32="Yes", 1, U32="No",0,U32="n/a"," ", U32="na"," ", U32=""," ")</f>
        <v xml:space="preserve"> </v>
      </c>
      <c r="BL32" s="51" t="str" cm="1">
        <f t="array" ref="BL32">_xlfn.IFS(V32="Yes", 1, V32="No",0,V32="n/a"," ", V32="na"," ", V32=""," ")</f>
        <v xml:space="preserve"> </v>
      </c>
      <c r="BM32" s="51" t="str" cm="1">
        <f t="array" ref="BM32">_xlfn.IFS(W32="Yes", 1, W32="No",0,W32="n/a"," ", W32="na"," ", W32=""," ")</f>
        <v xml:space="preserve"> </v>
      </c>
      <c r="BN32" s="51" t="str" cm="1">
        <f t="array" ref="BN32">_xlfn.IFS(X32="Yes", 1, X32="No",0,X32="n/a"," ", X32="na"," ", X32=""," ")</f>
        <v xml:space="preserve"> </v>
      </c>
      <c r="BO32" s="51" t="str" cm="1">
        <f t="array" ref="BO32">_xlfn.IFS(Y32="Yes", 1, Y32="No",0,Y32="n/a"," ", Y32="na"," ", Y32=""," ")</f>
        <v xml:space="preserve"> </v>
      </c>
      <c r="BP32" s="51" t="str" cm="1">
        <f t="array" ref="BP32">_xlfn.IFS(Z32="Yes", 1, Z32="No",0,Z32="n/a"," ", Z32="na"," ", Z32=""," ")</f>
        <v xml:space="preserve"> </v>
      </c>
      <c r="BQ32" s="51" t="str" cm="1">
        <f t="array" ref="BQ32">_xlfn.IFS(AA32="Yes", 1, AA32="No",0,AA32="n/a"," ", AA32="na"," ", AA32=""," ")</f>
        <v xml:space="preserve"> </v>
      </c>
      <c r="BR32" s="51" t="str" cm="1">
        <f t="array" ref="BR32">_xlfn.IFS(AB32="Yes", 1, AB32="No",0,AB32="n/a"," ", AB32="na"," ", AB32=""," ")</f>
        <v xml:space="preserve"> </v>
      </c>
      <c r="BS32" s="51" t="str" cm="1">
        <f t="array" ref="BS32">_xlfn.IFS(AC32="Yes", 1, AC32="No",0,AC32="n/a"," ", AC32="na"," ", AC32=""," ")</f>
        <v xml:space="preserve"> </v>
      </c>
      <c r="BT32" s="51" t="str" cm="1">
        <f t="array" ref="BT32">_xlfn.IFS(AD32="Yes", 1, AD32="No",0,AD32="n/a"," ", AD32="na"," ", AD32=""," ")</f>
        <v xml:space="preserve"> </v>
      </c>
      <c r="BU32" s="51" t="str" cm="1">
        <f t="array" ref="BU32">_xlfn.IFS(AE32="Yes", 1, AE32="No",0,AE32="n/a"," ", AE32="na"," ", AE32=""," ")</f>
        <v xml:space="preserve"> </v>
      </c>
      <c r="BV32" s="51" t="str" cm="1">
        <f t="array" ref="BV32">_xlfn.IFS(AF32="Yes", 1, AF32="No",0,AF32="n/a"," ", AF32="na"," ", AF32=""," ")</f>
        <v xml:space="preserve"> </v>
      </c>
      <c r="BW32" s="51" t="str" cm="1">
        <f t="array" ref="BW32">_xlfn.IFS(AG32="Yes", 1, AG32="No",0,AG32="n/a"," ", AG32="na"," ", AG32=""," ")</f>
        <v xml:space="preserve"> </v>
      </c>
      <c r="BX32" s="51" t="str" cm="1">
        <f t="array" ref="BX32">_xlfn.IFS(AH32="Yes", 1, AH32="No",0,AH32="n/a"," ", AH32="na"," ", AH32=""," ")</f>
        <v xml:space="preserve"> </v>
      </c>
      <c r="BY32" s="51" t="str" cm="1">
        <f t="array" ref="BY32">_xlfn.IFS(AI32="Yes", 1, AI32="No",0,AI32="n/a"," ", AI32="na"," ", AI32=""," ")</f>
        <v xml:space="preserve"> </v>
      </c>
      <c r="BZ32" s="51" t="str" cm="1">
        <f t="array" ref="BZ32">_xlfn.IFS(AJ32="Yes", 1, AJ32="No",0,AJ32="n/a"," ", AJ32="na"," ", AJ32=""," ")</f>
        <v xml:space="preserve"> </v>
      </c>
      <c r="CA32" s="51" t="str" cm="1">
        <f t="array" ref="CA32">_xlfn.IFS(AK32="Yes", 1, AK32="No",0,AK32="n/a"," ", AK32="na"," ", AK32=""," ")</f>
        <v xml:space="preserve"> </v>
      </c>
      <c r="CB32" s="51" t="str" cm="1">
        <f t="array" ref="CB32">_xlfn.IFS(AL32="Yes", 1, AL32="No",0,AL32="n/a"," ", AL32="na"," ", AL32=""," ")</f>
        <v xml:space="preserve"> </v>
      </c>
      <c r="CC32" s="51" t="str" cm="1">
        <f t="array" ref="CC32">_xlfn.IFS(AM32="Yes", 1, AM32="No",0,AM32="n/a"," ", AM32="na"," ", AM32=""," ")</f>
        <v xml:space="preserve"> </v>
      </c>
      <c r="CD32" s="51" t="str" cm="1">
        <f t="array" ref="CD32">_xlfn.IFS(AN32="Yes", 1, AN32="No",0,AN32="n/a"," ", AN32="na"," ", AN32=""," ")</f>
        <v xml:space="preserve"> </v>
      </c>
      <c r="CE32" s="51" t="str" cm="1">
        <f t="array" ref="CE32">_xlfn.IFS(AO32="Yes", 1, AO32="No",0,AO32="n/a"," ", AO32="na"," ", AO32=""," ")</f>
        <v xml:space="preserve"> </v>
      </c>
      <c r="CF32" s="51" t="str" cm="1">
        <f t="array" ref="CF32">_xlfn.IFS(AP32="Yes", 1, AP32="No",0,AP32="n/a"," ", AP32="na"," ", AP32=""," ")</f>
        <v xml:space="preserve"> </v>
      </c>
    </row>
    <row r="33" spans="1:84" ht="16.5" thickBot="1">
      <c r="B33" s="157"/>
      <c r="C33" s="24"/>
      <c r="D33" s="24"/>
      <c r="E33" s="24"/>
      <c r="F33" s="24"/>
      <c r="G33" s="24"/>
      <c r="H33" s="24"/>
      <c r="I33" s="24"/>
      <c r="J33" s="24"/>
      <c r="K33" s="24"/>
      <c r="L33" s="24"/>
      <c r="M33" s="24"/>
      <c r="N33" s="24"/>
      <c r="O33" s="24"/>
      <c r="P33" s="24"/>
      <c r="Q33" s="24"/>
      <c r="R33" s="24"/>
      <c r="S33" s="24"/>
      <c r="T33" s="24"/>
      <c r="U33" s="24"/>
      <c r="V33" s="24"/>
      <c r="W33" s="24"/>
      <c r="X33" s="24"/>
      <c r="Y33" s="24"/>
      <c r="Z33" s="24"/>
      <c r="AA33" s="24"/>
      <c r="AB33" s="24"/>
      <c r="AC33" s="24"/>
      <c r="AD33" s="24"/>
      <c r="AE33" s="24"/>
      <c r="AF33" s="24"/>
      <c r="AG33" s="24"/>
      <c r="AH33" s="24"/>
      <c r="AI33" s="24"/>
      <c r="AJ33" s="24"/>
      <c r="AK33" s="24"/>
      <c r="AL33" s="24"/>
      <c r="AM33" s="24"/>
      <c r="AN33" s="24"/>
      <c r="AO33" s="24"/>
      <c r="AP33" s="24"/>
      <c r="AS33" s="55"/>
      <c r="AT33" s="69"/>
      <c r="AU33" s="69"/>
      <c r="AV33" s="69"/>
      <c r="AW33" s="69"/>
      <c r="AX33" s="69"/>
      <c r="AY33" s="69"/>
      <c r="AZ33" s="69"/>
      <c r="BA33" s="69"/>
      <c r="BB33" s="69"/>
      <c r="BC33" s="69"/>
      <c r="BD33" s="69"/>
      <c r="BE33" s="69"/>
      <c r="BF33" s="69"/>
      <c r="BG33" s="69"/>
      <c r="BH33" s="69"/>
      <c r="BI33" s="69"/>
      <c r="BJ33" s="69"/>
      <c r="BK33" s="69"/>
      <c r="BL33" s="69"/>
      <c r="BM33" s="69"/>
      <c r="BN33" s="69"/>
      <c r="BO33" s="69"/>
      <c r="BP33" s="69"/>
      <c r="BQ33" s="69"/>
      <c r="BR33" s="69"/>
      <c r="BS33" s="69"/>
      <c r="BT33" s="69"/>
      <c r="BU33" s="69"/>
      <c r="BV33" s="69"/>
      <c r="BW33" s="69"/>
      <c r="BX33" s="69"/>
      <c r="BY33" s="69"/>
      <c r="BZ33" s="69"/>
      <c r="CA33" s="69"/>
      <c r="CB33" s="69"/>
      <c r="CC33" s="69"/>
      <c r="CD33" s="69"/>
      <c r="CE33" s="69"/>
      <c r="CF33" s="69"/>
    </row>
    <row r="34" spans="1:84" s="139" customFormat="1" ht="19.5" thickBot="1">
      <c r="A34" s="280" t="s">
        <v>58</v>
      </c>
      <c r="B34" s="281"/>
      <c r="C34" s="10"/>
      <c r="D34" s="11"/>
      <c r="E34" s="11"/>
      <c r="F34" s="11"/>
      <c r="G34" s="11"/>
      <c r="H34" s="11"/>
      <c r="I34" s="11"/>
      <c r="J34" s="11"/>
      <c r="K34" s="11"/>
      <c r="L34" s="11"/>
      <c r="M34" s="11"/>
      <c r="N34" s="11"/>
      <c r="O34" s="11"/>
      <c r="P34" s="11"/>
      <c r="Q34" s="11"/>
      <c r="R34" s="11"/>
      <c r="S34" s="11"/>
      <c r="T34" s="11"/>
      <c r="U34" s="11"/>
      <c r="V34" s="11"/>
      <c r="W34" s="11"/>
      <c r="X34" s="11"/>
      <c r="Y34" s="11"/>
      <c r="Z34" s="11"/>
      <c r="AA34" s="11"/>
      <c r="AB34" s="11"/>
      <c r="AC34" s="11"/>
      <c r="AD34" s="11"/>
      <c r="AE34" s="11"/>
      <c r="AF34" s="11"/>
      <c r="AG34" s="11"/>
      <c r="AH34" s="11"/>
      <c r="AI34" s="11"/>
      <c r="AJ34" s="11"/>
      <c r="AK34" s="11"/>
      <c r="AL34" s="11"/>
      <c r="AM34" s="11"/>
      <c r="AN34" s="11"/>
      <c r="AO34" s="11"/>
      <c r="AP34" s="12"/>
      <c r="AS34" s="62"/>
      <c r="AT34" s="62"/>
      <c r="AU34" s="62"/>
      <c r="AV34" s="62"/>
      <c r="AW34" s="62"/>
      <c r="AX34" s="62"/>
      <c r="AY34" s="62"/>
      <c r="AZ34" s="62"/>
      <c r="BA34" s="62"/>
      <c r="BB34" s="62"/>
      <c r="BC34" s="62"/>
      <c r="BD34" s="62"/>
      <c r="BE34" s="62"/>
      <c r="BF34" s="62"/>
      <c r="BG34" s="62"/>
      <c r="BH34" s="62"/>
      <c r="BI34" s="62"/>
      <c r="BJ34" s="62"/>
      <c r="BK34" s="62"/>
      <c r="BL34" s="62"/>
      <c r="BM34" s="62"/>
      <c r="BN34" s="62"/>
      <c r="BO34" s="62"/>
      <c r="BP34" s="62"/>
      <c r="BQ34" s="62"/>
      <c r="BR34" s="62"/>
      <c r="BS34" s="62"/>
      <c r="BT34" s="62"/>
      <c r="BU34" s="62"/>
      <c r="BV34" s="62"/>
      <c r="BW34" s="62"/>
      <c r="BX34" s="62"/>
      <c r="BY34" s="62"/>
      <c r="BZ34" s="62"/>
      <c r="CA34" s="62"/>
      <c r="CB34" s="62"/>
      <c r="CC34" s="62"/>
      <c r="CD34" s="62"/>
      <c r="CE34" s="62"/>
      <c r="CF34" s="63"/>
    </row>
    <row r="35" spans="1:84" ht="18" customHeight="1">
      <c r="A35" s="147" t="s">
        <v>59</v>
      </c>
      <c r="B35" s="148" t="s">
        <v>39</v>
      </c>
      <c r="C35" s="16"/>
      <c r="D35" s="17"/>
      <c r="E35" s="17"/>
      <c r="F35" s="17"/>
      <c r="G35" s="17"/>
      <c r="H35" s="17"/>
      <c r="I35" s="17"/>
      <c r="J35" s="17"/>
      <c r="K35" s="17"/>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8"/>
      <c r="AS35" s="51" t="str" cm="1">
        <f t="array" ref="AS35">_xlfn.IFS(C35="Yes", 1, C35="No",0,C35="n/a"," ", C35="na"," ", C35=""," ")</f>
        <v xml:space="preserve"> </v>
      </c>
      <c r="AT35" s="51" t="str" cm="1">
        <f t="array" ref="AT35">_xlfn.IFS(D35="Yes", 1, D35="No",0,D35="n/a"," ", D35="na"," ", D35=""," ")</f>
        <v xml:space="preserve"> </v>
      </c>
      <c r="AU35" s="51" t="str" cm="1">
        <f t="array" ref="AU35">_xlfn.IFS(E35="Yes", 1, E35="No",0,E35="n/a"," ", E35="na"," ", E35=""," ")</f>
        <v xml:space="preserve"> </v>
      </c>
      <c r="AV35" s="51" t="str" cm="1">
        <f t="array" ref="AV35">_xlfn.IFS(F35="Yes", 1, F35="No",0,F35="n/a"," ", F35="na"," ", F35=""," ")</f>
        <v xml:space="preserve"> </v>
      </c>
      <c r="AW35" s="51" t="str" cm="1">
        <f t="array" ref="AW35">_xlfn.IFS(G35="Yes", 1, G35="No",0,G35="n/a"," ", G35="na"," ", G35=""," ")</f>
        <v xml:space="preserve"> </v>
      </c>
      <c r="AX35" s="51" t="str" cm="1">
        <f t="array" ref="AX35">_xlfn.IFS(H35="Yes", 1, H35="No",0,H35="n/a"," ", H35="na"," ", H35=""," ")</f>
        <v xml:space="preserve"> </v>
      </c>
      <c r="AY35" s="51" t="str" cm="1">
        <f t="array" ref="AY35">_xlfn.IFS(I35="Yes", 1, I35="No",0,I35="n/a"," ", I35="na"," ", I35=""," ")</f>
        <v xml:space="preserve"> </v>
      </c>
      <c r="AZ35" s="51" t="str" cm="1">
        <f t="array" ref="AZ35">_xlfn.IFS(J35="Yes", 1, J35="No",0,J35="n/a"," ", J35="na"," ", J35=""," ")</f>
        <v xml:space="preserve"> </v>
      </c>
      <c r="BA35" s="51" t="str" cm="1">
        <f t="array" ref="BA35">_xlfn.IFS(K35="Yes", 1, K35="No",0,K35="n/a"," ", K35="na"," ", K35=""," ")</f>
        <v xml:space="preserve"> </v>
      </c>
      <c r="BB35" s="51" t="str" cm="1">
        <f t="array" ref="BB35">_xlfn.IFS(L35="Yes", 1, L35="No",0,L35="n/a"," ", L35="na"," ", L35=""," ")</f>
        <v xml:space="preserve"> </v>
      </c>
      <c r="BC35" s="51" t="str" cm="1">
        <f t="array" ref="BC35">_xlfn.IFS(M35="Yes", 1, M35="No",0,M35="n/a"," ", M35="na"," ", M35=""," ")</f>
        <v xml:space="preserve"> </v>
      </c>
      <c r="BD35" s="51" t="str" cm="1">
        <f t="array" ref="BD35">_xlfn.IFS(N35="Yes", 1, N35="No",0,N35="n/a"," ", N35="na"," ", N35=""," ")</f>
        <v xml:space="preserve"> </v>
      </c>
      <c r="BE35" s="51" t="str" cm="1">
        <f t="array" ref="BE35">_xlfn.IFS(O35="Yes", 1, O35="No",0,O35="n/a"," ", O35="na"," ", O35=""," ")</f>
        <v xml:space="preserve"> </v>
      </c>
      <c r="BF35" s="51" t="str" cm="1">
        <f t="array" ref="BF35">_xlfn.IFS(P35="Yes", 1, P35="No",0,P35="n/a"," ", P35="na"," ", P35=""," ")</f>
        <v xml:space="preserve"> </v>
      </c>
      <c r="BG35" s="51" t="str" cm="1">
        <f t="array" ref="BG35">_xlfn.IFS(Q35="Yes", 1, Q35="No",0,Q35="n/a"," ", Q35="na"," ", Q35=""," ")</f>
        <v xml:space="preserve"> </v>
      </c>
      <c r="BH35" s="51" t="str" cm="1">
        <f t="array" ref="BH35">_xlfn.IFS(R35="Yes", 1, R35="No",0,R35="n/a"," ", R35="na"," ", R35=""," ")</f>
        <v xml:space="preserve"> </v>
      </c>
      <c r="BI35" s="51" t="str" cm="1">
        <f t="array" ref="BI35">_xlfn.IFS(S35="Yes", 1, S35="No",0,S35="n/a"," ", S35="na"," ", S35=""," ")</f>
        <v xml:space="preserve"> </v>
      </c>
      <c r="BJ35" s="51" t="str" cm="1">
        <f t="array" ref="BJ35">_xlfn.IFS(T35="Yes", 1, T35="No",0,T35="n/a"," ", T35="na"," ", T35=""," ")</f>
        <v xml:space="preserve"> </v>
      </c>
      <c r="BK35" s="51" t="str" cm="1">
        <f t="array" ref="BK35">_xlfn.IFS(U35="Yes", 1, U35="No",0,U35="n/a"," ", U35="na"," ", U35=""," ")</f>
        <v xml:space="preserve"> </v>
      </c>
      <c r="BL35" s="51" t="str" cm="1">
        <f t="array" ref="BL35">_xlfn.IFS(V35="Yes", 1, V35="No",0,V35="n/a"," ", V35="na"," ", V35=""," ")</f>
        <v xml:space="preserve"> </v>
      </c>
      <c r="BM35" s="51" t="str" cm="1">
        <f t="array" ref="BM35">_xlfn.IFS(W35="Yes", 1, W35="No",0,W35="n/a"," ", W35="na"," ", W35=""," ")</f>
        <v xml:space="preserve"> </v>
      </c>
      <c r="BN35" s="51" t="str" cm="1">
        <f t="array" ref="BN35">_xlfn.IFS(X35="Yes", 1, X35="No",0,X35="n/a"," ", X35="na"," ", X35=""," ")</f>
        <v xml:space="preserve"> </v>
      </c>
      <c r="BO35" s="51" t="str" cm="1">
        <f t="array" ref="BO35">_xlfn.IFS(Y35="Yes", 1, Y35="No",0,Y35="n/a"," ", Y35="na"," ", Y35=""," ")</f>
        <v xml:space="preserve"> </v>
      </c>
      <c r="BP35" s="51" t="str" cm="1">
        <f t="array" ref="BP35">_xlfn.IFS(Z35="Yes", 1, Z35="No",0,Z35="n/a"," ", Z35="na"," ", Z35=""," ")</f>
        <v xml:space="preserve"> </v>
      </c>
      <c r="BQ35" s="51" t="str" cm="1">
        <f t="array" ref="BQ35">_xlfn.IFS(AA35="Yes", 1, AA35="No",0,AA35="n/a"," ", AA35="na"," ", AA35=""," ")</f>
        <v xml:space="preserve"> </v>
      </c>
      <c r="BR35" s="51" t="str" cm="1">
        <f t="array" ref="BR35">_xlfn.IFS(AB35="Yes", 1, AB35="No",0,AB35="n/a"," ", AB35="na"," ", AB35=""," ")</f>
        <v xml:space="preserve"> </v>
      </c>
      <c r="BS35" s="51" t="str" cm="1">
        <f t="array" ref="BS35">_xlfn.IFS(AC35="Yes", 1, AC35="No",0,AC35="n/a"," ", AC35="na"," ", AC35=""," ")</f>
        <v xml:space="preserve"> </v>
      </c>
      <c r="BT35" s="51" t="str" cm="1">
        <f t="array" ref="BT35">_xlfn.IFS(AD35="Yes", 1, AD35="No",0,AD35="n/a"," ", AD35="na"," ", AD35=""," ")</f>
        <v xml:space="preserve"> </v>
      </c>
      <c r="BU35" s="51" t="str" cm="1">
        <f t="array" ref="BU35">_xlfn.IFS(AE35="Yes", 1, AE35="No",0,AE35="n/a"," ", AE35="na"," ", AE35=""," ")</f>
        <v xml:space="preserve"> </v>
      </c>
      <c r="BV35" s="51" t="str" cm="1">
        <f t="array" ref="BV35">_xlfn.IFS(AF35="Yes", 1, AF35="No",0,AF35="n/a"," ", AF35="na"," ", AF35=""," ")</f>
        <v xml:space="preserve"> </v>
      </c>
      <c r="BW35" s="51" t="str" cm="1">
        <f t="array" ref="BW35">_xlfn.IFS(AG35="Yes", 1, AG35="No",0,AG35="n/a"," ", AG35="na"," ", AG35=""," ")</f>
        <v xml:space="preserve"> </v>
      </c>
      <c r="BX35" s="51" t="str" cm="1">
        <f t="array" ref="BX35">_xlfn.IFS(AH35="Yes", 1, AH35="No",0,AH35="n/a"," ", AH35="na"," ", AH35=""," ")</f>
        <v xml:space="preserve"> </v>
      </c>
      <c r="BY35" s="51" t="str" cm="1">
        <f t="array" ref="BY35">_xlfn.IFS(AI35="Yes", 1, AI35="No",0,AI35="n/a"," ", AI35="na"," ", AI35=""," ")</f>
        <v xml:space="preserve"> </v>
      </c>
      <c r="BZ35" s="51" t="str" cm="1">
        <f t="array" ref="BZ35">_xlfn.IFS(AJ35="Yes", 1, AJ35="No",0,AJ35="n/a"," ", AJ35="na"," ", AJ35=""," ")</f>
        <v xml:space="preserve"> </v>
      </c>
      <c r="CA35" s="51" t="str" cm="1">
        <f t="array" ref="CA35">_xlfn.IFS(AK35="Yes", 1, AK35="No",0,AK35="n/a"," ", AK35="na"," ", AK35=""," ")</f>
        <v xml:space="preserve"> </v>
      </c>
      <c r="CB35" s="51" t="str" cm="1">
        <f t="array" ref="CB35">_xlfn.IFS(AL35="Yes", 1, AL35="No",0,AL35="n/a"," ", AL35="na"," ", AL35=""," ")</f>
        <v xml:space="preserve"> </v>
      </c>
      <c r="CC35" s="51" t="str" cm="1">
        <f t="array" ref="CC35">_xlfn.IFS(AM35="Yes", 1, AM35="No",0,AM35="n/a"," ", AM35="na"," ", AM35=""," ")</f>
        <v xml:space="preserve"> </v>
      </c>
      <c r="CD35" s="51" t="str" cm="1">
        <f t="array" ref="CD35">_xlfn.IFS(AN35="Yes", 1, AN35="No",0,AN35="n/a"," ", AN35="na"," ", AN35=""," ")</f>
        <v xml:space="preserve"> </v>
      </c>
      <c r="CE35" s="51" t="str" cm="1">
        <f t="array" ref="CE35">_xlfn.IFS(AO35="Yes", 1, AO35="No",0,AO35="n/a"," ", AO35="na"," ", AO35=""," ")</f>
        <v xml:space="preserve"> </v>
      </c>
      <c r="CF35" s="51" t="str" cm="1">
        <f t="array" ref="CF35">_xlfn.IFS(AP35="Yes", 1, AP35="No",0,AP35="n/a"," ", AP35="na"," ", AP35=""," ")</f>
        <v xml:space="preserve"> </v>
      </c>
    </row>
    <row r="36" spans="1:84" ht="15.75">
      <c r="A36" s="155" t="s">
        <v>60</v>
      </c>
      <c r="B36" s="156" t="s">
        <v>41</v>
      </c>
      <c r="C36" s="32"/>
      <c r="D36" s="26"/>
      <c r="E36" s="26"/>
      <c r="F36" s="26"/>
      <c r="G36" s="26"/>
      <c r="H36" s="26"/>
      <c r="I36" s="26"/>
      <c r="J36" s="26"/>
      <c r="K36" s="26"/>
      <c r="L36" s="26"/>
      <c r="M36" s="26"/>
      <c r="N36" s="26"/>
      <c r="O36" s="26"/>
      <c r="P36" s="26"/>
      <c r="Q36" s="26"/>
      <c r="R36" s="26"/>
      <c r="S36" s="26"/>
      <c r="T36" s="26"/>
      <c r="U36" s="26"/>
      <c r="V36" s="26"/>
      <c r="W36" s="26"/>
      <c r="X36" s="26"/>
      <c r="Y36" s="26"/>
      <c r="Z36" s="26"/>
      <c r="AA36" s="26"/>
      <c r="AB36" s="26"/>
      <c r="AC36" s="26"/>
      <c r="AD36" s="26"/>
      <c r="AE36" s="26"/>
      <c r="AF36" s="26"/>
      <c r="AG36" s="26"/>
      <c r="AH36" s="26"/>
      <c r="AI36" s="26"/>
      <c r="AJ36" s="26"/>
      <c r="AK36" s="26"/>
      <c r="AL36" s="26"/>
      <c r="AM36" s="26"/>
      <c r="AN36" s="26"/>
      <c r="AO36" s="26"/>
      <c r="AP36" s="27"/>
      <c r="AS36" s="51" t="str" cm="1">
        <f t="array" ref="AS36">_xlfn.IFS(C36="Yes", 1, C36="No",0,C36="n/a"," ", C36="na"," ", C36=""," ")</f>
        <v xml:space="preserve"> </v>
      </c>
      <c r="AT36" s="51" t="str" cm="1">
        <f t="array" ref="AT36">_xlfn.IFS(D36="Yes", 1, D36="No",0,D36="n/a"," ", D36="na"," ", D36=""," ")</f>
        <v xml:space="preserve"> </v>
      </c>
      <c r="AU36" s="51" t="str" cm="1">
        <f t="array" ref="AU36">_xlfn.IFS(E36="Yes", 1, E36="No",0,E36="n/a"," ", E36="na"," ", E36=""," ")</f>
        <v xml:space="preserve"> </v>
      </c>
      <c r="AV36" s="51" t="str" cm="1">
        <f t="array" ref="AV36">_xlfn.IFS(F36="Yes", 1, F36="No",0,F36="n/a"," ", F36="na"," ", F36=""," ")</f>
        <v xml:space="preserve"> </v>
      </c>
      <c r="AW36" s="51" t="str" cm="1">
        <f t="array" ref="AW36">_xlfn.IFS(G36="Yes", 1, G36="No",0,G36="n/a"," ", G36="na"," ", G36=""," ")</f>
        <v xml:space="preserve"> </v>
      </c>
      <c r="AX36" s="51" t="str" cm="1">
        <f t="array" ref="AX36">_xlfn.IFS(H36="Yes", 1, H36="No",0,H36="n/a"," ", H36="na"," ", H36=""," ")</f>
        <v xml:space="preserve"> </v>
      </c>
      <c r="AY36" s="51" t="str" cm="1">
        <f t="array" ref="AY36">_xlfn.IFS(I36="Yes", 1, I36="No",0,I36="n/a"," ", I36="na"," ", I36=""," ")</f>
        <v xml:space="preserve"> </v>
      </c>
      <c r="AZ36" s="51" t="str" cm="1">
        <f t="array" ref="AZ36">_xlfn.IFS(J36="Yes", 1, J36="No",0,J36="n/a"," ", J36="na"," ", J36=""," ")</f>
        <v xml:space="preserve"> </v>
      </c>
      <c r="BA36" s="51" t="str" cm="1">
        <f t="array" ref="BA36">_xlfn.IFS(K36="Yes", 1, K36="No",0,K36="n/a"," ", K36="na"," ", K36=""," ")</f>
        <v xml:space="preserve"> </v>
      </c>
      <c r="BB36" s="51" t="str" cm="1">
        <f t="array" ref="BB36">_xlfn.IFS(L36="Yes", 1, L36="No",0,L36="n/a"," ", L36="na"," ", L36=""," ")</f>
        <v xml:space="preserve"> </v>
      </c>
      <c r="BC36" s="51" t="str" cm="1">
        <f t="array" ref="BC36">_xlfn.IFS(M36="Yes", 1, M36="No",0,M36="n/a"," ", M36="na"," ", M36=""," ")</f>
        <v xml:space="preserve"> </v>
      </c>
      <c r="BD36" s="51" t="str" cm="1">
        <f t="array" ref="BD36">_xlfn.IFS(N36="Yes", 1, N36="No",0,N36="n/a"," ", N36="na"," ", N36=""," ")</f>
        <v xml:space="preserve"> </v>
      </c>
      <c r="BE36" s="51" t="str" cm="1">
        <f t="array" ref="BE36">_xlfn.IFS(O36="Yes", 1, O36="No",0,O36="n/a"," ", O36="na"," ", O36=""," ")</f>
        <v xml:space="preserve"> </v>
      </c>
      <c r="BF36" s="51" t="str" cm="1">
        <f t="array" ref="BF36">_xlfn.IFS(P36="Yes", 1, P36="No",0,P36="n/a"," ", P36="na"," ", P36=""," ")</f>
        <v xml:space="preserve"> </v>
      </c>
      <c r="BG36" s="51" t="str" cm="1">
        <f t="array" ref="BG36">_xlfn.IFS(Q36="Yes", 1, Q36="No",0,Q36="n/a"," ", Q36="na"," ", Q36=""," ")</f>
        <v xml:space="preserve"> </v>
      </c>
      <c r="BH36" s="51" t="str" cm="1">
        <f t="array" ref="BH36">_xlfn.IFS(R36="Yes", 1, R36="No",0,R36="n/a"," ", R36="na"," ", R36=""," ")</f>
        <v xml:space="preserve"> </v>
      </c>
      <c r="BI36" s="51" t="str" cm="1">
        <f t="array" ref="BI36">_xlfn.IFS(S36="Yes", 1, S36="No",0,S36="n/a"," ", S36="na"," ", S36=""," ")</f>
        <v xml:space="preserve"> </v>
      </c>
      <c r="BJ36" s="51" t="str" cm="1">
        <f t="array" ref="BJ36">_xlfn.IFS(T36="Yes", 1, T36="No",0,T36="n/a"," ", T36="na"," ", T36=""," ")</f>
        <v xml:space="preserve"> </v>
      </c>
      <c r="BK36" s="51" t="str" cm="1">
        <f t="array" ref="BK36">_xlfn.IFS(U36="Yes", 1, U36="No",0,U36="n/a"," ", U36="na"," ", U36=""," ")</f>
        <v xml:space="preserve"> </v>
      </c>
      <c r="BL36" s="51" t="str" cm="1">
        <f t="array" ref="BL36">_xlfn.IFS(V36="Yes", 1, V36="No",0,V36="n/a"," ", V36="na"," ", V36=""," ")</f>
        <v xml:space="preserve"> </v>
      </c>
      <c r="BM36" s="51" t="str" cm="1">
        <f t="array" ref="BM36">_xlfn.IFS(W36="Yes", 1, W36="No",0,W36="n/a"," ", W36="na"," ", W36=""," ")</f>
        <v xml:space="preserve"> </v>
      </c>
      <c r="BN36" s="51" t="str" cm="1">
        <f t="array" ref="BN36">_xlfn.IFS(X36="Yes", 1, X36="No",0,X36="n/a"," ", X36="na"," ", X36=""," ")</f>
        <v xml:space="preserve"> </v>
      </c>
      <c r="BO36" s="51" t="str" cm="1">
        <f t="array" ref="BO36">_xlfn.IFS(Y36="Yes", 1, Y36="No",0,Y36="n/a"," ", Y36="na"," ", Y36=""," ")</f>
        <v xml:space="preserve"> </v>
      </c>
      <c r="BP36" s="51" t="str" cm="1">
        <f t="array" ref="BP36">_xlfn.IFS(Z36="Yes", 1, Z36="No",0,Z36="n/a"," ", Z36="na"," ", Z36=""," ")</f>
        <v xml:space="preserve"> </v>
      </c>
      <c r="BQ36" s="51" t="str" cm="1">
        <f t="array" ref="BQ36">_xlfn.IFS(AA36="Yes", 1, AA36="No",0,AA36="n/a"," ", AA36="na"," ", AA36=""," ")</f>
        <v xml:space="preserve"> </v>
      </c>
      <c r="BR36" s="51" t="str" cm="1">
        <f t="array" ref="BR36">_xlfn.IFS(AB36="Yes", 1, AB36="No",0,AB36="n/a"," ", AB36="na"," ", AB36=""," ")</f>
        <v xml:space="preserve"> </v>
      </c>
      <c r="BS36" s="51" t="str" cm="1">
        <f t="array" ref="BS36">_xlfn.IFS(AC36="Yes", 1, AC36="No",0,AC36="n/a"," ", AC36="na"," ", AC36=""," ")</f>
        <v xml:space="preserve"> </v>
      </c>
      <c r="BT36" s="51" t="str" cm="1">
        <f t="array" ref="BT36">_xlfn.IFS(AD36="Yes", 1, AD36="No",0,AD36="n/a"," ", AD36="na"," ", AD36=""," ")</f>
        <v xml:space="preserve"> </v>
      </c>
      <c r="BU36" s="51" t="str" cm="1">
        <f t="array" ref="BU36">_xlfn.IFS(AE36="Yes", 1, AE36="No",0,AE36="n/a"," ", AE36="na"," ", AE36=""," ")</f>
        <v xml:space="preserve"> </v>
      </c>
      <c r="BV36" s="51" t="str" cm="1">
        <f t="array" ref="BV36">_xlfn.IFS(AF36="Yes", 1, AF36="No",0,AF36="n/a"," ", AF36="na"," ", AF36=""," ")</f>
        <v xml:space="preserve"> </v>
      </c>
      <c r="BW36" s="51" t="str" cm="1">
        <f t="array" ref="BW36">_xlfn.IFS(AG36="Yes", 1, AG36="No",0,AG36="n/a"," ", AG36="na"," ", AG36=""," ")</f>
        <v xml:space="preserve"> </v>
      </c>
      <c r="BX36" s="51" t="str" cm="1">
        <f t="array" ref="BX36">_xlfn.IFS(AH36="Yes", 1, AH36="No",0,AH36="n/a"," ", AH36="na"," ", AH36=""," ")</f>
        <v xml:space="preserve"> </v>
      </c>
      <c r="BY36" s="51" t="str" cm="1">
        <f t="array" ref="BY36">_xlfn.IFS(AI36="Yes", 1, AI36="No",0,AI36="n/a"," ", AI36="na"," ", AI36=""," ")</f>
        <v xml:space="preserve"> </v>
      </c>
      <c r="BZ36" s="51" t="str" cm="1">
        <f t="array" ref="BZ36">_xlfn.IFS(AJ36="Yes", 1, AJ36="No",0,AJ36="n/a"," ", AJ36="na"," ", AJ36=""," ")</f>
        <v xml:space="preserve"> </v>
      </c>
      <c r="CA36" s="51" t="str" cm="1">
        <f t="array" ref="CA36">_xlfn.IFS(AK36="Yes", 1, AK36="No",0,AK36="n/a"," ", AK36="na"," ", AK36=""," ")</f>
        <v xml:space="preserve"> </v>
      </c>
      <c r="CB36" s="51" t="str" cm="1">
        <f t="array" ref="CB36">_xlfn.IFS(AL36="Yes", 1, AL36="No",0,AL36="n/a"," ", AL36="na"," ", AL36=""," ")</f>
        <v xml:space="preserve"> </v>
      </c>
      <c r="CC36" s="51" t="str" cm="1">
        <f t="array" ref="CC36">_xlfn.IFS(AM36="Yes", 1, AM36="No",0,AM36="n/a"," ", AM36="na"," ", AM36=""," ")</f>
        <v xml:space="preserve"> </v>
      </c>
      <c r="CD36" s="51" t="str" cm="1">
        <f t="array" ref="CD36">_xlfn.IFS(AN36="Yes", 1, AN36="No",0,AN36="n/a"," ", AN36="na"," ", AN36=""," ")</f>
        <v xml:space="preserve"> </v>
      </c>
      <c r="CE36" s="51" t="str" cm="1">
        <f t="array" ref="CE36">_xlfn.IFS(AO36="Yes", 1, AO36="No",0,AO36="n/a"," ", AO36="na"," ", AO36=""," ")</f>
        <v xml:space="preserve"> </v>
      </c>
      <c r="CF36" s="51" t="str" cm="1">
        <f t="array" ref="CF36">_xlfn.IFS(AP36="Yes", 1, AP36="No",0,AP36="n/a"," ", AP36="na"," ", AP36=""," ")</f>
        <v xml:space="preserve"> </v>
      </c>
    </row>
    <row r="37" spans="1:84" ht="16.5" thickBot="1">
      <c r="B37" s="157"/>
      <c r="C37" s="24"/>
      <c r="D37" s="24"/>
      <c r="E37" s="24"/>
      <c r="F37" s="24"/>
      <c r="G37" s="24"/>
      <c r="H37" s="24"/>
      <c r="I37" s="24"/>
      <c r="J37" s="24"/>
      <c r="K37" s="24"/>
      <c r="L37" s="24"/>
      <c r="M37" s="24"/>
      <c r="N37" s="24"/>
      <c r="O37" s="24"/>
      <c r="P37" s="24"/>
      <c r="Q37" s="24"/>
      <c r="R37" s="24"/>
      <c r="S37" s="24"/>
      <c r="T37" s="24"/>
      <c r="U37" s="24"/>
      <c r="V37" s="24"/>
      <c r="W37" s="24"/>
      <c r="X37" s="24"/>
      <c r="Y37" s="24"/>
      <c r="Z37" s="24"/>
      <c r="AA37" s="24"/>
      <c r="AB37" s="24"/>
      <c r="AC37" s="24"/>
      <c r="AD37" s="24"/>
      <c r="AE37" s="24"/>
      <c r="AF37" s="24"/>
      <c r="AG37" s="24"/>
      <c r="AH37" s="24"/>
      <c r="AI37" s="24"/>
      <c r="AJ37" s="24"/>
      <c r="AK37" s="24"/>
      <c r="AL37" s="24"/>
      <c r="AM37" s="24"/>
      <c r="AN37" s="24"/>
      <c r="AO37" s="24"/>
      <c r="AP37" s="24"/>
      <c r="AS37" s="55"/>
      <c r="AT37" s="69"/>
      <c r="AU37" s="69"/>
      <c r="AV37" s="69"/>
      <c r="AW37" s="69"/>
      <c r="AX37" s="69"/>
      <c r="AY37" s="69"/>
      <c r="AZ37" s="69"/>
      <c r="BA37" s="69"/>
      <c r="BB37" s="69"/>
      <c r="BC37" s="69"/>
      <c r="BD37" s="69"/>
      <c r="BE37" s="69"/>
      <c r="BF37" s="69"/>
      <c r="BG37" s="69"/>
      <c r="BH37" s="69"/>
      <c r="BI37" s="69"/>
      <c r="BJ37" s="69"/>
      <c r="BK37" s="69"/>
      <c r="BL37" s="69"/>
      <c r="BM37" s="69"/>
      <c r="BN37" s="69"/>
      <c r="BO37" s="69"/>
      <c r="BP37" s="69"/>
      <c r="BQ37" s="69"/>
      <c r="BR37" s="69"/>
      <c r="BS37" s="69"/>
      <c r="BT37" s="69"/>
      <c r="BU37" s="69"/>
      <c r="BV37" s="69"/>
      <c r="BW37" s="69"/>
      <c r="BX37" s="69"/>
      <c r="BY37" s="69"/>
      <c r="BZ37" s="69"/>
      <c r="CA37" s="69"/>
      <c r="CB37" s="69"/>
      <c r="CC37" s="69"/>
      <c r="CD37" s="69"/>
      <c r="CE37" s="69"/>
      <c r="CF37" s="69"/>
    </row>
    <row r="38" spans="1:84" s="139" customFormat="1" ht="19.5" thickBot="1">
      <c r="A38" s="280" t="s">
        <v>61</v>
      </c>
      <c r="B38" s="281"/>
      <c r="C38" s="10"/>
      <c r="D38" s="11"/>
      <c r="E38" s="11"/>
      <c r="F38" s="11"/>
      <c r="G38" s="11"/>
      <c r="H38" s="11"/>
      <c r="I38" s="11"/>
      <c r="J38" s="11"/>
      <c r="K38" s="11"/>
      <c r="L38" s="11"/>
      <c r="M38" s="11"/>
      <c r="N38" s="11"/>
      <c r="O38" s="11"/>
      <c r="P38" s="11"/>
      <c r="Q38" s="11"/>
      <c r="R38" s="11"/>
      <c r="S38" s="11"/>
      <c r="T38" s="11"/>
      <c r="U38" s="11"/>
      <c r="V38" s="11"/>
      <c r="W38" s="11"/>
      <c r="X38" s="11"/>
      <c r="Y38" s="11"/>
      <c r="Z38" s="11"/>
      <c r="AA38" s="11"/>
      <c r="AB38" s="11"/>
      <c r="AC38" s="11"/>
      <c r="AD38" s="11"/>
      <c r="AE38" s="11"/>
      <c r="AF38" s="11"/>
      <c r="AG38" s="11"/>
      <c r="AH38" s="11"/>
      <c r="AI38" s="11"/>
      <c r="AJ38" s="11"/>
      <c r="AK38" s="11"/>
      <c r="AL38" s="11"/>
      <c r="AM38" s="11"/>
      <c r="AN38" s="11"/>
      <c r="AO38" s="11"/>
      <c r="AP38" s="12"/>
      <c r="AS38" s="62"/>
      <c r="AT38" s="62"/>
      <c r="AU38" s="62"/>
      <c r="AV38" s="62"/>
      <c r="AW38" s="62"/>
      <c r="AX38" s="62"/>
      <c r="AY38" s="62"/>
      <c r="AZ38" s="62"/>
      <c r="BA38" s="62"/>
      <c r="BB38" s="62"/>
      <c r="BC38" s="62"/>
      <c r="BD38" s="62"/>
      <c r="BE38" s="62"/>
      <c r="BF38" s="62"/>
      <c r="BG38" s="62"/>
      <c r="BH38" s="62"/>
      <c r="BI38" s="62"/>
      <c r="BJ38" s="62"/>
      <c r="BK38" s="62"/>
      <c r="BL38" s="62"/>
      <c r="BM38" s="62"/>
      <c r="BN38" s="62"/>
      <c r="BO38" s="62"/>
      <c r="BP38" s="62"/>
      <c r="BQ38" s="62"/>
      <c r="BR38" s="62"/>
      <c r="BS38" s="62"/>
      <c r="BT38" s="62"/>
      <c r="BU38" s="62"/>
      <c r="BV38" s="62"/>
      <c r="BW38" s="62"/>
      <c r="BX38" s="62"/>
      <c r="BY38" s="62"/>
      <c r="BZ38" s="62"/>
      <c r="CA38" s="62"/>
      <c r="CB38" s="62"/>
      <c r="CC38" s="62"/>
      <c r="CD38" s="62"/>
      <c r="CE38" s="62"/>
      <c r="CF38" s="63"/>
    </row>
    <row r="39" spans="1:84" s="146" customFormat="1" ht="17.25" customHeight="1" thickBot="1">
      <c r="A39" s="282" t="s">
        <v>62</v>
      </c>
      <c r="B39" s="283"/>
      <c r="C39" s="13"/>
      <c r="D39" s="14"/>
      <c r="E39" s="14"/>
      <c r="F39" s="14"/>
      <c r="G39" s="14"/>
      <c r="H39" s="14"/>
      <c r="I39" s="14"/>
      <c r="J39" s="14"/>
      <c r="K39" s="14"/>
      <c r="L39" s="14"/>
      <c r="M39" s="14"/>
      <c r="N39" s="14"/>
      <c r="O39" s="14"/>
      <c r="P39" s="14"/>
      <c r="Q39" s="14"/>
      <c r="R39" s="14"/>
      <c r="S39" s="14"/>
      <c r="T39" s="14"/>
      <c r="U39" s="14"/>
      <c r="V39" s="14"/>
      <c r="W39" s="14"/>
      <c r="X39" s="14"/>
      <c r="Y39" s="14"/>
      <c r="Z39" s="14"/>
      <c r="AA39" s="14"/>
      <c r="AB39" s="14"/>
      <c r="AC39" s="14"/>
      <c r="AD39" s="14"/>
      <c r="AE39" s="14"/>
      <c r="AF39" s="14"/>
      <c r="AG39" s="14"/>
      <c r="AH39" s="14"/>
      <c r="AI39" s="14"/>
      <c r="AJ39" s="14"/>
      <c r="AK39" s="14"/>
      <c r="AL39" s="14"/>
      <c r="AM39" s="14"/>
      <c r="AN39" s="14"/>
      <c r="AO39" s="14"/>
      <c r="AP39" s="15"/>
      <c r="AQ39" s="145"/>
      <c r="AR39" s="145"/>
      <c r="AS39" s="65"/>
      <c r="AT39" s="65"/>
      <c r="AU39" s="65"/>
      <c r="AV39" s="65"/>
      <c r="AW39" s="65"/>
      <c r="AX39" s="65"/>
      <c r="AY39" s="65"/>
      <c r="AZ39" s="65"/>
      <c r="BA39" s="65"/>
      <c r="BB39" s="65"/>
      <c r="BC39" s="65"/>
      <c r="BD39" s="65"/>
      <c r="BE39" s="65"/>
      <c r="BF39" s="65"/>
      <c r="BG39" s="65"/>
      <c r="BH39" s="65"/>
      <c r="BI39" s="65"/>
      <c r="BJ39" s="65"/>
      <c r="BK39" s="65"/>
      <c r="BL39" s="65"/>
      <c r="BM39" s="65"/>
      <c r="BN39" s="65"/>
      <c r="BO39" s="65"/>
      <c r="BP39" s="65"/>
      <c r="BQ39" s="65"/>
      <c r="BR39" s="65"/>
      <c r="BS39" s="65"/>
      <c r="BT39" s="65"/>
      <c r="BU39" s="65"/>
      <c r="BV39" s="65"/>
      <c r="BW39" s="65"/>
      <c r="BX39" s="65"/>
      <c r="BY39" s="65"/>
      <c r="BZ39" s="65"/>
      <c r="CA39" s="65"/>
      <c r="CB39" s="65"/>
      <c r="CC39" s="65"/>
      <c r="CD39" s="65"/>
      <c r="CE39" s="65"/>
      <c r="CF39" s="66"/>
    </row>
    <row r="40" spans="1:84" ht="15.75">
      <c r="A40" s="147" t="s">
        <v>63</v>
      </c>
      <c r="B40" s="148" t="s">
        <v>39</v>
      </c>
      <c r="C40" s="16"/>
      <c r="D40" s="17"/>
      <c r="E40" s="17"/>
      <c r="F40" s="17"/>
      <c r="G40" s="17"/>
      <c r="H40" s="17"/>
      <c r="I40" s="17"/>
      <c r="J40" s="17"/>
      <c r="K40" s="17"/>
      <c r="L40" s="17"/>
      <c r="M40" s="17"/>
      <c r="N40" s="17"/>
      <c r="O40" s="17"/>
      <c r="P40" s="17"/>
      <c r="Q40" s="17"/>
      <c r="R40" s="17"/>
      <c r="S40" s="17"/>
      <c r="T40" s="17"/>
      <c r="U40" s="17"/>
      <c r="V40" s="17"/>
      <c r="W40" s="17"/>
      <c r="X40" s="17"/>
      <c r="Y40" s="17"/>
      <c r="Z40" s="17"/>
      <c r="AA40" s="17"/>
      <c r="AB40" s="17"/>
      <c r="AC40" s="17"/>
      <c r="AD40" s="17"/>
      <c r="AE40" s="17"/>
      <c r="AF40" s="17"/>
      <c r="AG40" s="17"/>
      <c r="AH40" s="17"/>
      <c r="AI40" s="17"/>
      <c r="AJ40" s="17"/>
      <c r="AK40" s="17"/>
      <c r="AL40" s="17"/>
      <c r="AM40" s="17"/>
      <c r="AN40" s="17"/>
      <c r="AO40" s="17"/>
      <c r="AP40" s="18"/>
      <c r="AS40" s="51" t="str" cm="1">
        <f t="array" ref="AS40">_xlfn.IFS(C40="Yes", 1, C40="No",0,C40="n/a"," ", C40="na"," ", C40=""," ")</f>
        <v xml:space="preserve"> </v>
      </c>
      <c r="AT40" s="51" t="str" cm="1">
        <f t="array" ref="AT40">_xlfn.IFS(D40="Yes", 1, D40="No",0,D40="n/a"," ", D40="na"," ", D40=""," ")</f>
        <v xml:space="preserve"> </v>
      </c>
      <c r="AU40" s="51" t="str" cm="1">
        <f t="array" ref="AU40">_xlfn.IFS(E40="Yes", 1, E40="No",0,E40="n/a"," ", E40="na"," ", E40=""," ")</f>
        <v xml:space="preserve"> </v>
      </c>
      <c r="AV40" s="51" t="str" cm="1">
        <f t="array" ref="AV40">_xlfn.IFS(F40="Yes", 1, F40="No",0,F40="n/a"," ", F40="na"," ", F40=""," ")</f>
        <v xml:space="preserve"> </v>
      </c>
      <c r="AW40" s="51" t="str" cm="1">
        <f t="array" ref="AW40">_xlfn.IFS(G40="Yes", 1, G40="No",0,G40="n/a"," ", G40="na"," ", G40=""," ")</f>
        <v xml:space="preserve"> </v>
      </c>
      <c r="AX40" s="51" t="str" cm="1">
        <f t="array" ref="AX40">_xlfn.IFS(H40="Yes", 1, H40="No",0,H40="n/a"," ", H40="na"," ", H40=""," ")</f>
        <v xml:space="preserve"> </v>
      </c>
      <c r="AY40" s="51" t="str" cm="1">
        <f t="array" ref="AY40">_xlfn.IFS(I40="Yes", 1, I40="No",0,I40="n/a"," ", I40="na"," ", I40=""," ")</f>
        <v xml:space="preserve"> </v>
      </c>
      <c r="AZ40" s="51" t="str" cm="1">
        <f t="array" ref="AZ40">_xlfn.IFS(J40="Yes", 1, J40="No",0,J40="n/a"," ", J40="na"," ", J40=""," ")</f>
        <v xml:space="preserve"> </v>
      </c>
      <c r="BA40" s="51" t="str" cm="1">
        <f t="array" ref="BA40">_xlfn.IFS(K40="Yes", 1, K40="No",0,K40="n/a"," ", K40="na"," ", K40=""," ")</f>
        <v xml:space="preserve"> </v>
      </c>
      <c r="BB40" s="51" t="str" cm="1">
        <f t="array" ref="BB40">_xlfn.IFS(L40="Yes", 1, L40="No",0,L40="n/a"," ", L40="na"," ", L40=""," ")</f>
        <v xml:space="preserve"> </v>
      </c>
      <c r="BC40" s="51" t="str" cm="1">
        <f t="array" ref="BC40">_xlfn.IFS(M40="Yes", 1, M40="No",0,M40="n/a"," ", M40="na"," ", M40=""," ")</f>
        <v xml:space="preserve"> </v>
      </c>
      <c r="BD40" s="51" t="str" cm="1">
        <f t="array" ref="BD40">_xlfn.IFS(N40="Yes", 1, N40="No",0,N40="n/a"," ", N40="na"," ", N40=""," ")</f>
        <v xml:space="preserve"> </v>
      </c>
      <c r="BE40" s="51" t="str" cm="1">
        <f t="array" ref="BE40">_xlfn.IFS(O40="Yes", 1, O40="No",0,O40="n/a"," ", O40="na"," ", O40=""," ")</f>
        <v xml:space="preserve"> </v>
      </c>
      <c r="BF40" s="51" t="str" cm="1">
        <f t="array" ref="BF40">_xlfn.IFS(P40="Yes", 1, P40="No",0,P40="n/a"," ", P40="na"," ", P40=""," ")</f>
        <v xml:space="preserve"> </v>
      </c>
      <c r="BG40" s="51" t="str" cm="1">
        <f t="array" ref="BG40">_xlfn.IFS(Q40="Yes", 1, Q40="No",0,Q40="n/a"," ", Q40="na"," ", Q40=""," ")</f>
        <v xml:space="preserve"> </v>
      </c>
      <c r="BH40" s="51" t="str" cm="1">
        <f t="array" ref="BH40">_xlfn.IFS(R40="Yes", 1, R40="No",0,R40="n/a"," ", R40="na"," ", R40=""," ")</f>
        <v xml:space="preserve"> </v>
      </c>
      <c r="BI40" s="51" t="str" cm="1">
        <f t="array" ref="BI40">_xlfn.IFS(S40="Yes", 1, S40="No",0,S40="n/a"," ", S40="na"," ", S40=""," ")</f>
        <v xml:space="preserve"> </v>
      </c>
      <c r="BJ40" s="51" t="str" cm="1">
        <f t="array" ref="BJ40">_xlfn.IFS(T40="Yes", 1, T40="No",0,T40="n/a"," ", T40="na"," ", T40=""," ")</f>
        <v xml:space="preserve"> </v>
      </c>
      <c r="BK40" s="51" t="str" cm="1">
        <f t="array" ref="BK40">_xlfn.IFS(U40="Yes", 1, U40="No",0,U40="n/a"," ", U40="na"," ", U40=""," ")</f>
        <v xml:space="preserve"> </v>
      </c>
      <c r="BL40" s="51" t="str" cm="1">
        <f t="array" ref="BL40">_xlfn.IFS(V40="Yes", 1, V40="No",0,V40="n/a"," ", V40="na"," ", V40=""," ")</f>
        <v xml:space="preserve"> </v>
      </c>
      <c r="BM40" s="51" t="str" cm="1">
        <f t="array" ref="BM40">_xlfn.IFS(W40="Yes", 1, W40="No",0,W40="n/a"," ", W40="na"," ", W40=""," ")</f>
        <v xml:space="preserve"> </v>
      </c>
      <c r="BN40" s="51" t="str" cm="1">
        <f t="array" ref="BN40">_xlfn.IFS(X40="Yes", 1, X40="No",0,X40="n/a"," ", X40="na"," ", X40=""," ")</f>
        <v xml:space="preserve"> </v>
      </c>
      <c r="BO40" s="51" t="str" cm="1">
        <f t="array" ref="BO40">_xlfn.IFS(Y40="Yes", 1, Y40="No",0,Y40="n/a"," ", Y40="na"," ", Y40=""," ")</f>
        <v xml:space="preserve"> </v>
      </c>
      <c r="BP40" s="51" t="str" cm="1">
        <f t="array" ref="BP40">_xlfn.IFS(Z40="Yes", 1, Z40="No",0,Z40="n/a"," ", Z40="na"," ", Z40=""," ")</f>
        <v xml:space="preserve"> </v>
      </c>
      <c r="BQ40" s="51" t="str" cm="1">
        <f t="array" ref="BQ40">_xlfn.IFS(AA40="Yes", 1, AA40="No",0,AA40="n/a"," ", AA40="na"," ", AA40=""," ")</f>
        <v xml:space="preserve"> </v>
      </c>
      <c r="BR40" s="51" t="str" cm="1">
        <f t="array" ref="BR40">_xlfn.IFS(AB40="Yes", 1, AB40="No",0,AB40="n/a"," ", AB40="na"," ", AB40=""," ")</f>
        <v xml:space="preserve"> </v>
      </c>
      <c r="BS40" s="51" t="str" cm="1">
        <f t="array" ref="BS40">_xlfn.IFS(AC40="Yes", 1, AC40="No",0,AC40="n/a"," ", AC40="na"," ", AC40=""," ")</f>
        <v xml:space="preserve"> </v>
      </c>
      <c r="BT40" s="51" t="str" cm="1">
        <f t="array" ref="BT40">_xlfn.IFS(AD40="Yes", 1, AD40="No",0,AD40="n/a"," ", AD40="na"," ", AD40=""," ")</f>
        <v xml:space="preserve"> </v>
      </c>
      <c r="BU40" s="51" t="str" cm="1">
        <f t="array" ref="BU40">_xlfn.IFS(AE40="Yes", 1, AE40="No",0,AE40="n/a"," ", AE40="na"," ", AE40=""," ")</f>
        <v xml:space="preserve"> </v>
      </c>
      <c r="BV40" s="51" t="str" cm="1">
        <f t="array" ref="BV40">_xlfn.IFS(AF40="Yes", 1, AF40="No",0,AF40="n/a"," ", AF40="na"," ", AF40=""," ")</f>
        <v xml:space="preserve"> </v>
      </c>
      <c r="BW40" s="51" t="str" cm="1">
        <f t="array" ref="BW40">_xlfn.IFS(AG40="Yes", 1, AG40="No",0,AG40="n/a"," ", AG40="na"," ", AG40=""," ")</f>
        <v xml:space="preserve"> </v>
      </c>
      <c r="BX40" s="51" t="str" cm="1">
        <f t="array" ref="BX40">_xlfn.IFS(AH40="Yes", 1, AH40="No",0,AH40="n/a"," ", AH40="na"," ", AH40=""," ")</f>
        <v xml:space="preserve"> </v>
      </c>
      <c r="BY40" s="51" t="str" cm="1">
        <f t="array" ref="BY40">_xlfn.IFS(AI40="Yes", 1, AI40="No",0,AI40="n/a"," ", AI40="na"," ", AI40=""," ")</f>
        <v xml:space="preserve"> </v>
      </c>
      <c r="BZ40" s="51" t="str" cm="1">
        <f t="array" ref="BZ40">_xlfn.IFS(AJ40="Yes", 1, AJ40="No",0,AJ40="n/a"," ", AJ40="na"," ", AJ40=""," ")</f>
        <v xml:space="preserve"> </v>
      </c>
      <c r="CA40" s="51" t="str" cm="1">
        <f t="array" ref="CA40">_xlfn.IFS(AK40="Yes", 1, AK40="No",0,AK40="n/a"," ", AK40="na"," ", AK40=""," ")</f>
        <v xml:space="preserve"> </v>
      </c>
      <c r="CB40" s="51" t="str" cm="1">
        <f t="array" ref="CB40">_xlfn.IFS(AL40="Yes", 1, AL40="No",0,AL40="n/a"," ", AL40="na"," ", AL40=""," ")</f>
        <v xml:space="preserve"> </v>
      </c>
      <c r="CC40" s="51" t="str" cm="1">
        <f t="array" ref="CC40">_xlfn.IFS(AM40="Yes", 1, AM40="No",0,AM40="n/a"," ", AM40="na"," ", AM40=""," ")</f>
        <v xml:space="preserve"> </v>
      </c>
      <c r="CD40" s="51" t="str" cm="1">
        <f t="array" ref="CD40">_xlfn.IFS(AN40="Yes", 1, AN40="No",0,AN40="n/a"," ", AN40="na"," ", AN40=""," ")</f>
        <v xml:space="preserve"> </v>
      </c>
      <c r="CE40" s="51" t="str" cm="1">
        <f t="array" ref="CE40">_xlfn.IFS(AO40="Yes", 1, AO40="No",0,AO40="n/a"," ", AO40="na"," ", AO40=""," ")</f>
        <v xml:space="preserve"> </v>
      </c>
      <c r="CF40" s="51" t="str" cm="1">
        <f t="array" ref="CF40">_xlfn.IFS(AP40="Yes", 1, AP40="No",0,AP40="n/a"," ", AP40="na"," ", AP40=""," ")</f>
        <v xml:space="preserve"> </v>
      </c>
    </row>
    <row r="41" spans="1:84" ht="15.75">
      <c r="A41" s="149" t="s">
        <v>64</v>
      </c>
      <c r="B41" s="150" t="s">
        <v>41</v>
      </c>
      <c r="C41" s="19"/>
      <c r="D41" s="20"/>
      <c r="E41" s="20"/>
      <c r="F41" s="20"/>
      <c r="G41" s="20"/>
      <c r="H41" s="20"/>
      <c r="I41" s="20"/>
      <c r="J41" s="20"/>
      <c r="K41" s="20"/>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1"/>
      <c r="AS41" s="51" t="str" cm="1">
        <f t="array" ref="AS41">_xlfn.IFS(C41="Yes", 1, C41="No",0,C41="n/a"," ", C41="na"," ", C41=""," ")</f>
        <v xml:space="preserve"> </v>
      </c>
      <c r="AT41" s="51" t="str" cm="1">
        <f t="array" ref="AT41">_xlfn.IFS(D41="Yes", 1, D41="No",0,D41="n/a"," ", D41="na"," ", D41=""," ")</f>
        <v xml:space="preserve"> </v>
      </c>
      <c r="AU41" s="51" t="str" cm="1">
        <f t="array" ref="AU41">_xlfn.IFS(E41="Yes", 1, E41="No",0,E41="n/a"," ", E41="na"," ", E41=""," ")</f>
        <v xml:space="preserve"> </v>
      </c>
      <c r="AV41" s="51" t="str" cm="1">
        <f t="array" ref="AV41">_xlfn.IFS(F41="Yes", 1, F41="No",0,F41="n/a"," ", F41="na"," ", F41=""," ")</f>
        <v xml:space="preserve"> </v>
      </c>
      <c r="AW41" s="51" t="str" cm="1">
        <f t="array" ref="AW41">_xlfn.IFS(G41="Yes", 1, G41="No",0,G41="n/a"," ", G41="na"," ", G41=""," ")</f>
        <v xml:space="preserve"> </v>
      </c>
      <c r="AX41" s="51" t="str" cm="1">
        <f t="array" ref="AX41">_xlfn.IFS(H41="Yes", 1, H41="No",0,H41="n/a"," ", H41="na"," ", H41=""," ")</f>
        <v xml:space="preserve"> </v>
      </c>
      <c r="AY41" s="51" t="str" cm="1">
        <f t="array" ref="AY41">_xlfn.IFS(I41="Yes", 1, I41="No",0,I41="n/a"," ", I41="na"," ", I41=""," ")</f>
        <v xml:space="preserve"> </v>
      </c>
      <c r="AZ41" s="51" t="str" cm="1">
        <f t="array" ref="AZ41">_xlfn.IFS(J41="Yes", 1, J41="No",0,J41="n/a"," ", J41="na"," ", J41=""," ")</f>
        <v xml:space="preserve"> </v>
      </c>
      <c r="BA41" s="51" t="str" cm="1">
        <f t="array" ref="BA41">_xlfn.IFS(K41="Yes", 1, K41="No",0,K41="n/a"," ", K41="na"," ", K41=""," ")</f>
        <v xml:space="preserve"> </v>
      </c>
      <c r="BB41" s="51" t="str" cm="1">
        <f t="array" ref="BB41">_xlfn.IFS(L41="Yes", 1, L41="No",0,L41="n/a"," ", L41="na"," ", L41=""," ")</f>
        <v xml:space="preserve"> </v>
      </c>
      <c r="BC41" s="51" t="str" cm="1">
        <f t="array" ref="BC41">_xlfn.IFS(M41="Yes", 1, M41="No",0,M41="n/a"," ", M41="na"," ", M41=""," ")</f>
        <v xml:space="preserve"> </v>
      </c>
      <c r="BD41" s="51" t="str" cm="1">
        <f t="array" ref="BD41">_xlfn.IFS(N41="Yes", 1, N41="No",0,N41="n/a"," ", N41="na"," ", N41=""," ")</f>
        <v xml:space="preserve"> </v>
      </c>
      <c r="BE41" s="51" t="str" cm="1">
        <f t="array" ref="BE41">_xlfn.IFS(O41="Yes", 1, O41="No",0,O41="n/a"," ", O41="na"," ", O41=""," ")</f>
        <v xml:space="preserve"> </v>
      </c>
      <c r="BF41" s="51" t="str" cm="1">
        <f t="array" ref="BF41">_xlfn.IFS(P41="Yes", 1, P41="No",0,P41="n/a"," ", P41="na"," ", P41=""," ")</f>
        <v xml:space="preserve"> </v>
      </c>
      <c r="BG41" s="51" t="str" cm="1">
        <f t="array" ref="BG41">_xlfn.IFS(Q41="Yes", 1, Q41="No",0,Q41="n/a"," ", Q41="na"," ", Q41=""," ")</f>
        <v xml:space="preserve"> </v>
      </c>
      <c r="BH41" s="51" t="str" cm="1">
        <f t="array" ref="BH41">_xlfn.IFS(R41="Yes", 1, R41="No",0,R41="n/a"," ", R41="na"," ", R41=""," ")</f>
        <v xml:space="preserve"> </v>
      </c>
      <c r="BI41" s="51" t="str" cm="1">
        <f t="array" ref="BI41">_xlfn.IFS(S41="Yes", 1, S41="No",0,S41="n/a"," ", S41="na"," ", S41=""," ")</f>
        <v xml:space="preserve"> </v>
      </c>
      <c r="BJ41" s="51" t="str" cm="1">
        <f t="array" ref="BJ41">_xlfn.IFS(T41="Yes", 1, T41="No",0,T41="n/a"," ", T41="na"," ", T41=""," ")</f>
        <v xml:space="preserve"> </v>
      </c>
      <c r="BK41" s="51" t="str" cm="1">
        <f t="array" ref="BK41">_xlfn.IFS(U41="Yes", 1, U41="No",0,U41="n/a"," ", U41="na"," ", U41=""," ")</f>
        <v xml:space="preserve"> </v>
      </c>
      <c r="BL41" s="51" t="str" cm="1">
        <f t="array" ref="BL41">_xlfn.IFS(V41="Yes", 1, V41="No",0,V41="n/a"," ", V41="na"," ", V41=""," ")</f>
        <v xml:space="preserve"> </v>
      </c>
      <c r="BM41" s="51" t="str" cm="1">
        <f t="array" ref="BM41">_xlfn.IFS(W41="Yes", 1, W41="No",0,W41="n/a"," ", W41="na"," ", W41=""," ")</f>
        <v xml:space="preserve"> </v>
      </c>
      <c r="BN41" s="51" t="str" cm="1">
        <f t="array" ref="BN41">_xlfn.IFS(X41="Yes", 1, X41="No",0,X41="n/a"," ", X41="na"," ", X41=""," ")</f>
        <v xml:space="preserve"> </v>
      </c>
      <c r="BO41" s="51" t="str" cm="1">
        <f t="array" ref="BO41">_xlfn.IFS(Y41="Yes", 1, Y41="No",0,Y41="n/a"," ", Y41="na"," ", Y41=""," ")</f>
        <v xml:space="preserve"> </v>
      </c>
      <c r="BP41" s="51" t="str" cm="1">
        <f t="array" ref="BP41">_xlfn.IFS(Z41="Yes", 1, Z41="No",0,Z41="n/a"," ", Z41="na"," ", Z41=""," ")</f>
        <v xml:space="preserve"> </v>
      </c>
      <c r="BQ41" s="51" t="str" cm="1">
        <f t="array" ref="BQ41">_xlfn.IFS(AA41="Yes", 1, AA41="No",0,AA41="n/a"," ", AA41="na"," ", AA41=""," ")</f>
        <v xml:space="preserve"> </v>
      </c>
      <c r="BR41" s="51" t="str" cm="1">
        <f t="array" ref="BR41">_xlfn.IFS(AB41="Yes", 1, AB41="No",0,AB41="n/a"," ", AB41="na"," ", AB41=""," ")</f>
        <v xml:space="preserve"> </v>
      </c>
      <c r="BS41" s="51" t="str" cm="1">
        <f t="array" ref="BS41">_xlfn.IFS(AC41="Yes", 1, AC41="No",0,AC41="n/a"," ", AC41="na"," ", AC41=""," ")</f>
        <v xml:space="preserve"> </v>
      </c>
      <c r="BT41" s="51" t="str" cm="1">
        <f t="array" ref="BT41">_xlfn.IFS(AD41="Yes", 1, AD41="No",0,AD41="n/a"," ", AD41="na"," ", AD41=""," ")</f>
        <v xml:space="preserve"> </v>
      </c>
      <c r="BU41" s="51" t="str" cm="1">
        <f t="array" ref="BU41">_xlfn.IFS(AE41="Yes", 1, AE41="No",0,AE41="n/a"," ", AE41="na"," ", AE41=""," ")</f>
        <v xml:space="preserve"> </v>
      </c>
      <c r="BV41" s="51" t="str" cm="1">
        <f t="array" ref="BV41">_xlfn.IFS(AF41="Yes", 1, AF41="No",0,AF41="n/a"," ", AF41="na"," ", AF41=""," ")</f>
        <v xml:space="preserve"> </v>
      </c>
      <c r="BW41" s="51" t="str" cm="1">
        <f t="array" ref="BW41">_xlfn.IFS(AG41="Yes", 1, AG41="No",0,AG41="n/a"," ", AG41="na"," ", AG41=""," ")</f>
        <v xml:space="preserve"> </v>
      </c>
      <c r="BX41" s="51" t="str" cm="1">
        <f t="array" ref="BX41">_xlfn.IFS(AH41="Yes", 1, AH41="No",0,AH41="n/a"," ", AH41="na"," ", AH41=""," ")</f>
        <v xml:space="preserve"> </v>
      </c>
      <c r="BY41" s="51" t="str" cm="1">
        <f t="array" ref="BY41">_xlfn.IFS(AI41="Yes", 1, AI41="No",0,AI41="n/a"," ", AI41="na"," ", AI41=""," ")</f>
        <v xml:space="preserve"> </v>
      </c>
      <c r="BZ41" s="51" t="str" cm="1">
        <f t="array" ref="BZ41">_xlfn.IFS(AJ41="Yes", 1, AJ41="No",0,AJ41="n/a"," ", AJ41="na"," ", AJ41=""," ")</f>
        <v xml:space="preserve"> </v>
      </c>
      <c r="CA41" s="51" t="str" cm="1">
        <f t="array" ref="CA41">_xlfn.IFS(AK41="Yes", 1, AK41="No",0,AK41="n/a"," ", AK41="na"," ", AK41=""," ")</f>
        <v xml:space="preserve"> </v>
      </c>
      <c r="CB41" s="51" t="str" cm="1">
        <f t="array" ref="CB41">_xlfn.IFS(AL41="Yes", 1, AL41="No",0,AL41="n/a"," ", AL41="na"," ", AL41=""," ")</f>
        <v xml:space="preserve"> </v>
      </c>
      <c r="CC41" s="51" t="str" cm="1">
        <f t="array" ref="CC41">_xlfn.IFS(AM41="Yes", 1, AM41="No",0,AM41="n/a"," ", AM41="na"," ", AM41=""," ")</f>
        <v xml:space="preserve"> </v>
      </c>
      <c r="CD41" s="51" t="str" cm="1">
        <f t="array" ref="CD41">_xlfn.IFS(AN41="Yes", 1, AN41="No",0,AN41="n/a"," ", AN41="na"," ", AN41=""," ")</f>
        <v xml:space="preserve"> </v>
      </c>
      <c r="CE41" s="51" t="str" cm="1">
        <f t="array" ref="CE41">_xlfn.IFS(AO41="Yes", 1, AO41="No",0,AO41="n/a"," ", AO41="na"," ", AO41=""," ")</f>
        <v xml:space="preserve"> </v>
      </c>
      <c r="CF41" s="51" t="str" cm="1">
        <f t="array" ref="CF41">_xlfn.IFS(AP41="Yes", 1, AP41="No",0,AP41="n/a"," ", AP41="na"," ", AP41=""," ")</f>
        <v xml:space="preserve"> </v>
      </c>
    </row>
    <row r="42" spans="1:84" s="161" customFormat="1" ht="15.75">
      <c r="A42" s="149" t="s">
        <v>65</v>
      </c>
      <c r="B42" s="150" t="s">
        <v>41</v>
      </c>
      <c r="C42" s="19"/>
      <c r="D42" s="20"/>
      <c r="E42" s="20"/>
      <c r="F42" s="20"/>
      <c r="G42" s="20"/>
      <c r="H42" s="20"/>
      <c r="I42" s="20"/>
      <c r="J42" s="20"/>
      <c r="K42" s="20"/>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1"/>
      <c r="AS42" s="51" t="str" cm="1">
        <f t="array" ref="AS42">_xlfn.IFS(C42="Yes", 1, C42="No",0,C42="n/a"," ", C42="na"," ", C42=""," ")</f>
        <v xml:space="preserve"> </v>
      </c>
      <c r="AT42" s="51" t="str" cm="1">
        <f t="array" ref="AT42">_xlfn.IFS(D42="Yes", 1, D42="No",0,D42="n/a"," ", D42="na"," ", D42=""," ")</f>
        <v xml:space="preserve"> </v>
      </c>
      <c r="AU42" s="51" t="str" cm="1">
        <f t="array" ref="AU42">_xlfn.IFS(E42="Yes", 1, E42="No",0,E42="n/a"," ", E42="na"," ", E42=""," ")</f>
        <v xml:space="preserve"> </v>
      </c>
      <c r="AV42" s="51" t="str" cm="1">
        <f t="array" ref="AV42">_xlfn.IFS(F42="Yes", 1, F42="No",0,F42="n/a"," ", F42="na"," ", F42=""," ")</f>
        <v xml:space="preserve"> </v>
      </c>
      <c r="AW42" s="51" t="str" cm="1">
        <f t="array" ref="AW42">_xlfn.IFS(G42="Yes", 1, G42="No",0,G42="n/a"," ", G42="na"," ", G42=""," ")</f>
        <v xml:space="preserve"> </v>
      </c>
      <c r="AX42" s="51" t="str" cm="1">
        <f t="array" ref="AX42">_xlfn.IFS(H42="Yes", 1, H42="No",0,H42="n/a"," ", H42="na"," ", H42=""," ")</f>
        <v xml:space="preserve"> </v>
      </c>
      <c r="AY42" s="51" t="str" cm="1">
        <f t="array" ref="AY42">_xlfn.IFS(I42="Yes", 1, I42="No",0,I42="n/a"," ", I42="na"," ", I42=""," ")</f>
        <v xml:space="preserve"> </v>
      </c>
      <c r="AZ42" s="51" t="str" cm="1">
        <f t="array" ref="AZ42">_xlfn.IFS(J42="Yes", 1, J42="No",0,J42="n/a"," ", J42="na"," ", J42=""," ")</f>
        <v xml:space="preserve"> </v>
      </c>
      <c r="BA42" s="51" t="str" cm="1">
        <f t="array" ref="BA42">_xlfn.IFS(K42="Yes", 1, K42="No",0,K42="n/a"," ", K42="na"," ", K42=""," ")</f>
        <v xml:space="preserve"> </v>
      </c>
      <c r="BB42" s="51" t="str" cm="1">
        <f t="array" ref="BB42">_xlfn.IFS(L42="Yes", 1, L42="No",0,L42="n/a"," ", L42="na"," ", L42=""," ")</f>
        <v xml:space="preserve"> </v>
      </c>
      <c r="BC42" s="51" t="str" cm="1">
        <f t="array" ref="BC42">_xlfn.IFS(M42="Yes", 1, M42="No",0,M42="n/a"," ", M42="na"," ", M42=""," ")</f>
        <v xml:space="preserve"> </v>
      </c>
      <c r="BD42" s="51" t="str" cm="1">
        <f t="array" ref="BD42">_xlfn.IFS(N42="Yes", 1, N42="No",0,N42="n/a"," ", N42="na"," ", N42=""," ")</f>
        <v xml:space="preserve"> </v>
      </c>
      <c r="BE42" s="51" t="str" cm="1">
        <f t="array" ref="BE42">_xlfn.IFS(O42="Yes", 1, O42="No",0,O42="n/a"," ", O42="na"," ", O42=""," ")</f>
        <v xml:space="preserve"> </v>
      </c>
      <c r="BF42" s="51" t="str" cm="1">
        <f t="array" ref="BF42">_xlfn.IFS(P42="Yes", 1, P42="No",0,P42="n/a"," ", P42="na"," ", P42=""," ")</f>
        <v xml:space="preserve"> </v>
      </c>
      <c r="BG42" s="51" t="str" cm="1">
        <f t="array" ref="BG42">_xlfn.IFS(Q42="Yes", 1, Q42="No",0,Q42="n/a"," ", Q42="na"," ", Q42=""," ")</f>
        <v xml:space="preserve"> </v>
      </c>
      <c r="BH42" s="51" t="str" cm="1">
        <f t="array" ref="BH42">_xlfn.IFS(R42="Yes", 1, R42="No",0,R42="n/a"," ", R42="na"," ", R42=""," ")</f>
        <v xml:space="preserve"> </v>
      </c>
      <c r="BI42" s="51" t="str" cm="1">
        <f t="array" ref="BI42">_xlfn.IFS(S42="Yes", 1, S42="No",0,S42="n/a"," ", S42="na"," ", S42=""," ")</f>
        <v xml:space="preserve"> </v>
      </c>
      <c r="BJ42" s="51" t="str" cm="1">
        <f t="array" ref="BJ42">_xlfn.IFS(T42="Yes", 1, T42="No",0,T42="n/a"," ", T42="na"," ", T42=""," ")</f>
        <v xml:space="preserve"> </v>
      </c>
      <c r="BK42" s="51" t="str" cm="1">
        <f t="array" ref="BK42">_xlfn.IFS(U42="Yes", 1, U42="No",0,U42="n/a"," ", U42="na"," ", U42=""," ")</f>
        <v xml:space="preserve"> </v>
      </c>
      <c r="BL42" s="51" t="str" cm="1">
        <f t="array" ref="BL42">_xlfn.IFS(V42="Yes", 1, V42="No",0,V42="n/a"," ", V42="na"," ", V42=""," ")</f>
        <v xml:space="preserve"> </v>
      </c>
      <c r="BM42" s="51" t="str" cm="1">
        <f t="array" ref="BM42">_xlfn.IFS(W42="Yes", 1, W42="No",0,W42="n/a"," ", W42="na"," ", W42=""," ")</f>
        <v xml:space="preserve"> </v>
      </c>
      <c r="BN42" s="51" t="str" cm="1">
        <f t="array" ref="BN42">_xlfn.IFS(X42="Yes", 1, X42="No",0,X42="n/a"," ", X42="na"," ", X42=""," ")</f>
        <v xml:space="preserve"> </v>
      </c>
      <c r="BO42" s="51" t="str" cm="1">
        <f t="array" ref="BO42">_xlfn.IFS(Y42="Yes", 1, Y42="No",0,Y42="n/a"," ", Y42="na"," ", Y42=""," ")</f>
        <v xml:space="preserve"> </v>
      </c>
      <c r="BP42" s="51" t="str" cm="1">
        <f t="array" ref="BP42">_xlfn.IFS(Z42="Yes", 1, Z42="No",0,Z42="n/a"," ", Z42="na"," ", Z42=""," ")</f>
        <v xml:space="preserve"> </v>
      </c>
      <c r="BQ42" s="51" t="str" cm="1">
        <f t="array" ref="BQ42">_xlfn.IFS(AA42="Yes", 1, AA42="No",0,AA42="n/a"," ", AA42="na"," ", AA42=""," ")</f>
        <v xml:space="preserve"> </v>
      </c>
      <c r="BR42" s="51" t="str" cm="1">
        <f t="array" ref="BR42">_xlfn.IFS(AB42="Yes", 1, AB42="No",0,AB42="n/a"," ", AB42="na"," ", AB42=""," ")</f>
        <v xml:space="preserve"> </v>
      </c>
      <c r="BS42" s="51" t="str" cm="1">
        <f t="array" ref="BS42">_xlfn.IFS(AC42="Yes", 1, AC42="No",0,AC42="n/a"," ", AC42="na"," ", AC42=""," ")</f>
        <v xml:space="preserve"> </v>
      </c>
      <c r="BT42" s="51" t="str" cm="1">
        <f t="array" ref="BT42">_xlfn.IFS(AD42="Yes", 1, AD42="No",0,AD42="n/a"," ", AD42="na"," ", AD42=""," ")</f>
        <v xml:space="preserve"> </v>
      </c>
      <c r="BU42" s="51" t="str" cm="1">
        <f t="array" ref="BU42">_xlfn.IFS(AE42="Yes", 1, AE42="No",0,AE42="n/a"," ", AE42="na"," ", AE42=""," ")</f>
        <v xml:space="preserve"> </v>
      </c>
      <c r="BV42" s="51" t="str" cm="1">
        <f t="array" ref="BV42">_xlfn.IFS(AF42="Yes", 1, AF42="No",0,AF42="n/a"," ", AF42="na"," ", AF42=""," ")</f>
        <v xml:space="preserve"> </v>
      </c>
      <c r="BW42" s="51" t="str" cm="1">
        <f t="array" ref="BW42">_xlfn.IFS(AG42="Yes", 1, AG42="No",0,AG42="n/a"," ", AG42="na"," ", AG42=""," ")</f>
        <v xml:space="preserve"> </v>
      </c>
      <c r="BX42" s="51" t="str" cm="1">
        <f t="array" ref="BX42">_xlfn.IFS(AH42="Yes", 1, AH42="No",0,AH42="n/a"," ", AH42="na"," ", AH42=""," ")</f>
        <v xml:space="preserve"> </v>
      </c>
      <c r="BY42" s="51" t="str" cm="1">
        <f t="array" ref="BY42">_xlfn.IFS(AI42="Yes", 1, AI42="No",0,AI42="n/a"," ", AI42="na"," ", AI42=""," ")</f>
        <v xml:space="preserve"> </v>
      </c>
      <c r="BZ42" s="51" t="str" cm="1">
        <f t="array" ref="BZ42">_xlfn.IFS(AJ42="Yes", 1, AJ42="No",0,AJ42="n/a"," ", AJ42="na"," ", AJ42=""," ")</f>
        <v xml:space="preserve"> </v>
      </c>
      <c r="CA42" s="51" t="str" cm="1">
        <f t="array" ref="CA42">_xlfn.IFS(AK42="Yes", 1, AK42="No",0,AK42="n/a"," ", AK42="na"," ", AK42=""," ")</f>
        <v xml:space="preserve"> </v>
      </c>
      <c r="CB42" s="51" t="str" cm="1">
        <f t="array" ref="CB42">_xlfn.IFS(AL42="Yes", 1, AL42="No",0,AL42="n/a"," ", AL42="na"," ", AL42=""," ")</f>
        <v xml:space="preserve"> </v>
      </c>
      <c r="CC42" s="51" t="str" cm="1">
        <f t="array" ref="CC42">_xlfn.IFS(AM42="Yes", 1, AM42="No",0,AM42="n/a"," ", AM42="na"," ", AM42=""," ")</f>
        <v xml:space="preserve"> </v>
      </c>
      <c r="CD42" s="51" t="str" cm="1">
        <f t="array" ref="CD42">_xlfn.IFS(AN42="Yes", 1, AN42="No",0,AN42="n/a"," ", AN42="na"," ", AN42=""," ")</f>
        <v xml:space="preserve"> </v>
      </c>
      <c r="CE42" s="51" t="str" cm="1">
        <f t="array" ref="CE42">_xlfn.IFS(AO42="Yes", 1, AO42="No",0,AO42="n/a"," ", AO42="na"," ", AO42=""," ")</f>
        <v xml:space="preserve"> </v>
      </c>
      <c r="CF42" s="51" t="str" cm="1">
        <f t="array" ref="CF42">_xlfn.IFS(AP42="Yes", 1, AP42="No",0,AP42="n/a"," ", AP42="na"," ", AP42=""," ")</f>
        <v xml:space="preserve"> </v>
      </c>
    </row>
    <row r="43" spans="1:84" ht="15.75">
      <c r="A43" s="151" t="s">
        <v>66</v>
      </c>
      <c r="B43" s="152" t="s">
        <v>41</v>
      </c>
      <c r="C43" s="16"/>
      <c r="D43" s="17"/>
      <c r="E43" s="17"/>
      <c r="F43" s="17"/>
      <c r="G43" s="17"/>
      <c r="H43" s="17"/>
      <c r="I43" s="17"/>
      <c r="J43" s="17"/>
      <c r="K43" s="17"/>
      <c r="L43" s="17"/>
      <c r="M43" s="17"/>
      <c r="N43" s="17"/>
      <c r="O43" s="17"/>
      <c r="P43" s="17"/>
      <c r="Q43" s="17"/>
      <c r="R43" s="17"/>
      <c r="S43" s="17"/>
      <c r="T43" s="17"/>
      <c r="U43" s="17"/>
      <c r="V43" s="17"/>
      <c r="W43" s="17"/>
      <c r="X43" s="17"/>
      <c r="Y43" s="17"/>
      <c r="Z43" s="17"/>
      <c r="AA43" s="17"/>
      <c r="AB43" s="17"/>
      <c r="AC43" s="17"/>
      <c r="AD43" s="17"/>
      <c r="AE43" s="17"/>
      <c r="AF43" s="17"/>
      <c r="AG43" s="17"/>
      <c r="AH43" s="17"/>
      <c r="AI43" s="17"/>
      <c r="AJ43" s="17"/>
      <c r="AK43" s="17"/>
      <c r="AL43" s="17"/>
      <c r="AM43" s="17"/>
      <c r="AN43" s="17"/>
      <c r="AO43" s="17"/>
      <c r="AP43" s="18"/>
      <c r="AS43" s="51" t="str" cm="1">
        <f t="array" ref="AS43">_xlfn.IFS(C43="Yes", 1, C43="No",0,C43="n/a"," ", C43="na"," ", C43=""," ")</f>
        <v xml:space="preserve"> </v>
      </c>
      <c r="AT43" s="51" t="str" cm="1">
        <f t="array" ref="AT43">_xlfn.IFS(D43="Yes", 1, D43="No",0,D43="n/a"," ", D43="na"," ", D43=""," ")</f>
        <v xml:space="preserve"> </v>
      </c>
      <c r="AU43" s="51" t="str" cm="1">
        <f t="array" ref="AU43">_xlfn.IFS(E43="Yes", 1, E43="No",0,E43="n/a"," ", E43="na"," ", E43=""," ")</f>
        <v xml:space="preserve"> </v>
      </c>
      <c r="AV43" s="51" t="str" cm="1">
        <f t="array" ref="AV43">_xlfn.IFS(F43="Yes", 1, F43="No",0,F43="n/a"," ", F43="na"," ", F43=""," ")</f>
        <v xml:space="preserve"> </v>
      </c>
      <c r="AW43" s="51" t="str" cm="1">
        <f t="array" ref="AW43">_xlfn.IFS(G43="Yes", 1, G43="No",0,G43="n/a"," ", G43="na"," ", G43=""," ")</f>
        <v xml:space="preserve"> </v>
      </c>
      <c r="AX43" s="51" t="str" cm="1">
        <f t="array" ref="AX43">_xlfn.IFS(H43="Yes", 1, H43="No",0,H43="n/a"," ", H43="na"," ", H43=""," ")</f>
        <v xml:space="preserve"> </v>
      </c>
      <c r="AY43" s="51" t="str" cm="1">
        <f t="array" ref="AY43">_xlfn.IFS(I43="Yes", 1, I43="No",0,I43="n/a"," ", I43="na"," ", I43=""," ")</f>
        <v xml:space="preserve"> </v>
      </c>
      <c r="AZ43" s="51" t="str" cm="1">
        <f t="array" ref="AZ43">_xlfn.IFS(J43="Yes", 1, J43="No",0,J43="n/a"," ", J43="na"," ", J43=""," ")</f>
        <v xml:space="preserve"> </v>
      </c>
      <c r="BA43" s="51" t="str" cm="1">
        <f t="array" ref="BA43">_xlfn.IFS(K43="Yes", 1, K43="No",0,K43="n/a"," ", K43="na"," ", K43=""," ")</f>
        <v xml:space="preserve"> </v>
      </c>
      <c r="BB43" s="51" t="str" cm="1">
        <f t="array" ref="BB43">_xlfn.IFS(L43="Yes", 1, L43="No",0,L43="n/a"," ", L43="na"," ", L43=""," ")</f>
        <v xml:space="preserve"> </v>
      </c>
      <c r="BC43" s="51" t="str" cm="1">
        <f t="array" ref="BC43">_xlfn.IFS(M43="Yes", 1, M43="No",0,M43="n/a"," ", M43="na"," ", M43=""," ")</f>
        <v xml:space="preserve"> </v>
      </c>
      <c r="BD43" s="51" t="str" cm="1">
        <f t="array" ref="BD43">_xlfn.IFS(N43="Yes", 1, N43="No",0,N43="n/a"," ", N43="na"," ", N43=""," ")</f>
        <v xml:space="preserve"> </v>
      </c>
      <c r="BE43" s="51" t="str" cm="1">
        <f t="array" ref="BE43">_xlfn.IFS(O43="Yes", 1, O43="No",0,O43="n/a"," ", O43="na"," ", O43=""," ")</f>
        <v xml:space="preserve"> </v>
      </c>
      <c r="BF43" s="51" t="str" cm="1">
        <f t="array" ref="BF43">_xlfn.IFS(P43="Yes", 1, P43="No",0,P43="n/a"," ", P43="na"," ", P43=""," ")</f>
        <v xml:space="preserve"> </v>
      </c>
      <c r="BG43" s="51" t="str" cm="1">
        <f t="array" ref="BG43">_xlfn.IFS(Q43="Yes", 1, Q43="No",0,Q43="n/a"," ", Q43="na"," ", Q43=""," ")</f>
        <v xml:space="preserve"> </v>
      </c>
      <c r="BH43" s="51" t="str" cm="1">
        <f t="array" ref="BH43">_xlfn.IFS(R43="Yes", 1, R43="No",0,R43="n/a"," ", R43="na"," ", R43=""," ")</f>
        <v xml:space="preserve"> </v>
      </c>
      <c r="BI43" s="51" t="str" cm="1">
        <f t="array" ref="BI43">_xlfn.IFS(S43="Yes", 1, S43="No",0,S43="n/a"," ", S43="na"," ", S43=""," ")</f>
        <v xml:space="preserve"> </v>
      </c>
      <c r="BJ43" s="51" t="str" cm="1">
        <f t="array" ref="BJ43">_xlfn.IFS(T43="Yes", 1, T43="No",0,T43="n/a"," ", T43="na"," ", T43=""," ")</f>
        <v xml:space="preserve"> </v>
      </c>
      <c r="BK43" s="51" t="str" cm="1">
        <f t="array" ref="BK43">_xlfn.IFS(U43="Yes", 1, U43="No",0,U43="n/a"," ", U43="na"," ", U43=""," ")</f>
        <v xml:space="preserve"> </v>
      </c>
      <c r="BL43" s="51" t="str" cm="1">
        <f t="array" ref="BL43">_xlfn.IFS(V43="Yes", 1, V43="No",0,V43="n/a"," ", V43="na"," ", V43=""," ")</f>
        <v xml:space="preserve"> </v>
      </c>
      <c r="BM43" s="51" t="str" cm="1">
        <f t="array" ref="BM43">_xlfn.IFS(W43="Yes", 1, W43="No",0,W43="n/a"," ", W43="na"," ", W43=""," ")</f>
        <v xml:space="preserve"> </v>
      </c>
      <c r="BN43" s="51" t="str" cm="1">
        <f t="array" ref="BN43">_xlfn.IFS(X43="Yes", 1, X43="No",0,X43="n/a"," ", X43="na"," ", X43=""," ")</f>
        <v xml:space="preserve"> </v>
      </c>
      <c r="BO43" s="51" t="str" cm="1">
        <f t="array" ref="BO43">_xlfn.IFS(Y43="Yes", 1, Y43="No",0,Y43="n/a"," ", Y43="na"," ", Y43=""," ")</f>
        <v xml:space="preserve"> </v>
      </c>
      <c r="BP43" s="51" t="str" cm="1">
        <f t="array" ref="BP43">_xlfn.IFS(Z43="Yes", 1, Z43="No",0,Z43="n/a"," ", Z43="na"," ", Z43=""," ")</f>
        <v xml:space="preserve"> </v>
      </c>
      <c r="BQ43" s="51" t="str" cm="1">
        <f t="array" ref="BQ43">_xlfn.IFS(AA43="Yes", 1, AA43="No",0,AA43="n/a"," ", AA43="na"," ", AA43=""," ")</f>
        <v xml:space="preserve"> </v>
      </c>
      <c r="BR43" s="51" t="str" cm="1">
        <f t="array" ref="BR43">_xlfn.IFS(AB43="Yes", 1, AB43="No",0,AB43="n/a"," ", AB43="na"," ", AB43=""," ")</f>
        <v xml:space="preserve"> </v>
      </c>
      <c r="BS43" s="51" t="str" cm="1">
        <f t="array" ref="BS43">_xlfn.IFS(AC43="Yes", 1, AC43="No",0,AC43="n/a"," ", AC43="na"," ", AC43=""," ")</f>
        <v xml:space="preserve"> </v>
      </c>
      <c r="BT43" s="51" t="str" cm="1">
        <f t="array" ref="BT43">_xlfn.IFS(AD43="Yes", 1, AD43="No",0,AD43="n/a"," ", AD43="na"," ", AD43=""," ")</f>
        <v xml:space="preserve"> </v>
      </c>
      <c r="BU43" s="51" t="str" cm="1">
        <f t="array" ref="BU43">_xlfn.IFS(AE43="Yes", 1, AE43="No",0,AE43="n/a"," ", AE43="na"," ", AE43=""," ")</f>
        <v xml:space="preserve"> </v>
      </c>
      <c r="BV43" s="51" t="str" cm="1">
        <f t="array" ref="BV43">_xlfn.IFS(AF43="Yes", 1, AF43="No",0,AF43="n/a"," ", AF43="na"," ", AF43=""," ")</f>
        <v xml:space="preserve"> </v>
      </c>
      <c r="BW43" s="51" t="str" cm="1">
        <f t="array" ref="BW43">_xlfn.IFS(AG43="Yes", 1, AG43="No",0,AG43="n/a"," ", AG43="na"," ", AG43=""," ")</f>
        <v xml:space="preserve"> </v>
      </c>
      <c r="BX43" s="51" t="str" cm="1">
        <f t="array" ref="BX43">_xlfn.IFS(AH43="Yes", 1, AH43="No",0,AH43="n/a"," ", AH43="na"," ", AH43=""," ")</f>
        <v xml:space="preserve"> </v>
      </c>
      <c r="BY43" s="51" t="str" cm="1">
        <f t="array" ref="BY43">_xlfn.IFS(AI43="Yes", 1, AI43="No",0,AI43="n/a"," ", AI43="na"," ", AI43=""," ")</f>
        <v xml:space="preserve"> </v>
      </c>
      <c r="BZ43" s="51" t="str" cm="1">
        <f t="array" ref="BZ43">_xlfn.IFS(AJ43="Yes", 1, AJ43="No",0,AJ43="n/a"," ", AJ43="na"," ", AJ43=""," ")</f>
        <v xml:space="preserve"> </v>
      </c>
      <c r="CA43" s="51" t="str" cm="1">
        <f t="array" ref="CA43">_xlfn.IFS(AK43="Yes", 1, AK43="No",0,AK43="n/a"," ", AK43="na"," ", AK43=""," ")</f>
        <v xml:space="preserve"> </v>
      </c>
      <c r="CB43" s="51" t="str" cm="1">
        <f t="array" ref="CB43">_xlfn.IFS(AL43="Yes", 1, AL43="No",0,AL43="n/a"," ", AL43="na"," ", AL43=""," ")</f>
        <v xml:space="preserve"> </v>
      </c>
      <c r="CC43" s="51" t="str" cm="1">
        <f t="array" ref="CC43">_xlfn.IFS(AM43="Yes", 1, AM43="No",0,AM43="n/a"," ", AM43="na"," ", AM43=""," ")</f>
        <v xml:space="preserve"> </v>
      </c>
      <c r="CD43" s="51" t="str" cm="1">
        <f t="array" ref="CD43">_xlfn.IFS(AN43="Yes", 1, AN43="No",0,AN43="n/a"," ", AN43="na"," ", AN43=""," ")</f>
        <v xml:space="preserve"> </v>
      </c>
      <c r="CE43" s="51" t="str" cm="1">
        <f t="array" ref="CE43">_xlfn.IFS(AO43="Yes", 1, AO43="No",0,AO43="n/a"," ", AO43="na"," ", AO43=""," ")</f>
        <v xml:space="preserve"> </v>
      </c>
      <c r="CF43" s="51" t="str" cm="1">
        <f t="array" ref="CF43">_xlfn.IFS(AP43="Yes", 1, AP43="No",0,AP43="n/a"," ", AP43="na"," ", AP43=""," ")</f>
        <v xml:space="preserve"> </v>
      </c>
    </row>
    <row r="44" spans="1:84" ht="16.5" thickBot="1">
      <c r="A44" s="140" t="s">
        <v>45</v>
      </c>
      <c r="B44" s="154"/>
      <c r="C44" s="13"/>
      <c r="D44" s="14"/>
      <c r="E44" s="14"/>
      <c r="F44" s="14"/>
      <c r="G44" s="14"/>
      <c r="H44" s="14"/>
      <c r="I44" s="14"/>
      <c r="J44" s="14"/>
      <c r="K44" s="14"/>
      <c r="L44" s="14"/>
      <c r="M44" s="14"/>
      <c r="N44" s="14"/>
      <c r="O44" s="14"/>
      <c r="P44" s="14"/>
      <c r="Q44" s="14"/>
      <c r="R44" s="14"/>
      <c r="S44" s="14"/>
      <c r="T44" s="14"/>
      <c r="U44" s="14"/>
      <c r="V44" s="14"/>
      <c r="W44" s="14"/>
      <c r="X44" s="14"/>
      <c r="Y44" s="14"/>
      <c r="Z44" s="14"/>
      <c r="AA44" s="14"/>
      <c r="AB44" s="14"/>
      <c r="AC44" s="14"/>
      <c r="AD44" s="14"/>
      <c r="AE44" s="14"/>
      <c r="AF44" s="14"/>
      <c r="AG44" s="14"/>
      <c r="AH44" s="14"/>
      <c r="AI44" s="14"/>
      <c r="AJ44" s="14"/>
      <c r="AK44" s="14"/>
      <c r="AL44" s="14"/>
      <c r="AM44" s="14"/>
      <c r="AN44" s="14"/>
      <c r="AO44" s="14"/>
      <c r="AP44" s="15"/>
      <c r="AS44" s="67"/>
      <c r="AT44" s="67"/>
      <c r="AU44" s="67"/>
      <c r="AV44" s="67"/>
      <c r="AW44" s="67"/>
      <c r="AX44" s="67"/>
      <c r="AY44" s="67"/>
      <c r="AZ44" s="67"/>
      <c r="BA44" s="67"/>
      <c r="BB44" s="67"/>
      <c r="BC44" s="67"/>
      <c r="BD44" s="67"/>
      <c r="BE44" s="67"/>
      <c r="BF44" s="67"/>
      <c r="BG44" s="67"/>
      <c r="BH44" s="67"/>
      <c r="BI44" s="67"/>
      <c r="BJ44" s="67"/>
      <c r="BK44" s="67"/>
      <c r="BL44" s="67"/>
      <c r="BM44" s="67"/>
      <c r="BN44" s="67"/>
      <c r="BO44" s="67"/>
      <c r="BP44" s="67"/>
      <c r="BQ44" s="67"/>
      <c r="BR44" s="67"/>
      <c r="BS44" s="67"/>
      <c r="BT44" s="67"/>
      <c r="BU44" s="67"/>
      <c r="BV44" s="67"/>
      <c r="BW44" s="67"/>
      <c r="BX44" s="67"/>
      <c r="BY44" s="67"/>
      <c r="BZ44" s="67"/>
      <c r="CA44" s="67"/>
      <c r="CB44" s="67"/>
      <c r="CC44" s="67"/>
      <c r="CD44" s="67"/>
      <c r="CE44" s="67"/>
      <c r="CF44" s="68"/>
    </row>
    <row r="45" spans="1:84" s="161" customFormat="1" ht="15.75">
      <c r="A45" s="164" t="s">
        <v>67</v>
      </c>
      <c r="B45" s="165" t="s">
        <v>39</v>
      </c>
      <c r="C45" s="33"/>
      <c r="D45" s="34"/>
      <c r="E45" s="34"/>
      <c r="F45" s="34"/>
      <c r="G45" s="34"/>
      <c r="H45" s="34"/>
      <c r="I45" s="34"/>
      <c r="J45" s="34"/>
      <c r="K45" s="34"/>
      <c r="L45" s="34"/>
      <c r="M45" s="34"/>
      <c r="N45" s="34"/>
      <c r="O45" s="34"/>
      <c r="P45" s="34"/>
      <c r="Q45" s="34"/>
      <c r="R45" s="34"/>
      <c r="S45" s="34"/>
      <c r="T45" s="34"/>
      <c r="U45" s="34"/>
      <c r="V45" s="34"/>
      <c r="W45" s="34"/>
      <c r="X45" s="34"/>
      <c r="Y45" s="34"/>
      <c r="Z45" s="34"/>
      <c r="AA45" s="34"/>
      <c r="AB45" s="34"/>
      <c r="AC45" s="34"/>
      <c r="AD45" s="34"/>
      <c r="AE45" s="34"/>
      <c r="AF45" s="34"/>
      <c r="AG45" s="34"/>
      <c r="AH45" s="34"/>
      <c r="AI45" s="34"/>
      <c r="AJ45" s="34"/>
      <c r="AK45" s="34"/>
      <c r="AL45" s="34"/>
      <c r="AM45" s="34"/>
      <c r="AN45" s="34"/>
      <c r="AO45" s="34"/>
      <c r="AP45" s="35"/>
      <c r="AS45" s="51" t="str" cm="1">
        <f t="array" ref="AS45">_xlfn.IFS(C45="Yes", 1, C45="No",0,C45="n/a"," ", C45="na"," ", C45=""," ")</f>
        <v xml:space="preserve"> </v>
      </c>
      <c r="AT45" s="51" t="str" cm="1">
        <f t="array" ref="AT45">_xlfn.IFS(D45="Yes", 1, D45="No",0,D45="n/a"," ", D45="na"," ", D45=""," ")</f>
        <v xml:space="preserve"> </v>
      </c>
      <c r="AU45" s="51" t="str" cm="1">
        <f t="array" ref="AU45">_xlfn.IFS(E45="Yes", 1, E45="No",0,E45="n/a"," ", E45="na"," ", E45=""," ")</f>
        <v xml:space="preserve"> </v>
      </c>
      <c r="AV45" s="51" t="str" cm="1">
        <f t="array" ref="AV45">_xlfn.IFS(F45="Yes", 1, F45="No",0,F45="n/a"," ", F45="na"," ", F45=""," ")</f>
        <v xml:space="preserve"> </v>
      </c>
      <c r="AW45" s="51" t="str" cm="1">
        <f t="array" ref="AW45">_xlfn.IFS(G45="Yes", 1, G45="No",0,G45="n/a"," ", G45="na"," ", G45=""," ")</f>
        <v xml:space="preserve"> </v>
      </c>
      <c r="AX45" s="51" t="str" cm="1">
        <f t="array" ref="AX45">_xlfn.IFS(H45="Yes", 1, H45="No",0,H45="n/a"," ", H45="na"," ", H45=""," ")</f>
        <v xml:space="preserve"> </v>
      </c>
      <c r="AY45" s="51" t="str" cm="1">
        <f t="array" ref="AY45">_xlfn.IFS(I45="Yes", 1, I45="No",0,I45="n/a"," ", I45="na"," ", I45=""," ")</f>
        <v xml:space="preserve"> </v>
      </c>
      <c r="AZ45" s="51" t="str" cm="1">
        <f t="array" ref="AZ45">_xlfn.IFS(J45="Yes", 1, J45="No",0,J45="n/a"," ", J45="na"," ", J45=""," ")</f>
        <v xml:space="preserve"> </v>
      </c>
      <c r="BA45" s="51" t="str" cm="1">
        <f t="array" ref="BA45">_xlfn.IFS(K45="Yes", 1, K45="No",0,K45="n/a"," ", K45="na"," ", K45=""," ")</f>
        <v xml:space="preserve"> </v>
      </c>
      <c r="BB45" s="51" t="str" cm="1">
        <f t="array" ref="BB45">_xlfn.IFS(L45="Yes", 1, L45="No",0,L45="n/a"," ", L45="na"," ", L45=""," ")</f>
        <v xml:space="preserve"> </v>
      </c>
      <c r="BC45" s="51" t="str" cm="1">
        <f t="array" ref="BC45">_xlfn.IFS(M45="Yes", 1, M45="No",0,M45="n/a"," ", M45="na"," ", M45=""," ")</f>
        <v xml:space="preserve"> </v>
      </c>
      <c r="BD45" s="51" t="str" cm="1">
        <f t="array" ref="BD45">_xlfn.IFS(N45="Yes", 1, N45="No",0,N45="n/a"," ", N45="na"," ", N45=""," ")</f>
        <v xml:space="preserve"> </v>
      </c>
      <c r="BE45" s="51" t="str" cm="1">
        <f t="array" ref="BE45">_xlfn.IFS(O45="Yes", 1, O45="No",0,O45="n/a"," ", O45="na"," ", O45=""," ")</f>
        <v xml:space="preserve"> </v>
      </c>
      <c r="BF45" s="51" t="str" cm="1">
        <f t="array" ref="BF45">_xlfn.IFS(P45="Yes", 1, P45="No",0,P45="n/a"," ", P45="na"," ", P45=""," ")</f>
        <v xml:space="preserve"> </v>
      </c>
      <c r="BG45" s="51" t="str" cm="1">
        <f t="array" ref="BG45">_xlfn.IFS(Q45="Yes", 1, Q45="No",0,Q45="n/a"," ", Q45="na"," ", Q45=""," ")</f>
        <v xml:space="preserve"> </v>
      </c>
      <c r="BH45" s="51" t="str" cm="1">
        <f t="array" ref="BH45">_xlfn.IFS(R45="Yes", 1, R45="No",0,R45="n/a"," ", R45="na"," ", R45=""," ")</f>
        <v xml:space="preserve"> </v>
      </c>
      <c r="BI45" s="51" t="str" cm="1">
        <f t="array" ref="BI45">_xlfn.IFS(S45="Yes", 1, S45="No",0,S45="n/a"," ", S45="na"," ", S45=""," ")</f>
        <v xml:space="preserve"> </v>
      </c>
      <c r="BJ45" s="51" t="str" cm="1">
        <f t="array" ref="BJ45">_xlfn.IFS(T45="Yes", 1, T45="No",0,T45="n/a"," ", T45="na"," ", T45=""," ")</f>
        <v xml:space="preserve"> </v>
      </c>
      <c r="BK45" s="51" t="str" cm="1">
        <f t="array" ref="BK45">_xlfn.IFS(U45="Yes", 1, U45="No",0,U45="n/a"," ", U45="na"," ", U45=""," ")</f>
        <v xml:space="preserve"> </v>
      </c>
      <c r="BL45" s="51" t="str" cm="1">
        <f t="array" ref="BL45">_xlfn.IFS(V45="Yes", 1, V45="No",0,V45="n/a"," ", V45="na"," ", V45=""," ")</f>
        <v xml:space="preserve"> </v>
      </c>
      <c r="BM45" s="51" t="str" cm="1">
        <f t="array" ref="BM45">_xlfn.IFS(W45="Yes", 1, W45="No",0,W45="n/a"," ", W45="na"," ", W45=""," ")</f>
        <v xml:space="preserve"> </v>
      </c>
      <c r="BN45" s="51" t="str" cm="1">
        <f t="array" ref="BN45">_xlfn.IFS(X45="Yes", 1, X45="No",0,X45="n/a"," ", X45="na"," ", X45=""," ")</f>
        <v xml:space="preserve"> </v>
      </c>
      <c r="BO45" s="51" t="str" cm="1">
        <f t="array" ref="BO45">_xlfn.IFS(Y45="Yes", 1, Y45="No",0,Y45="n/a"," ", Y45="na"," ", Y45=""," ")</f>
        <v xml:space="preserve"> </v>
      </c>
      <c r="BP45" s="51" t="str" cm="1">
        <f t="array" ref="BP45">_xlfn.IFS(Z45="Yes", 1, Z45="No",0,Z45="n/a"," ", Z45="na"," ", Z45=""," ")</f>
        <v xml:space="preserve"> </v>
      </c>
      <c r="BQ45" s="51" t="str" cm="1">
        <f t="array" ref="BQ45">_xlfn.IFS(AA45="Yes", 1, AA45="No",0,AA45="n/a"," ", AA45="na"," ", AA45=""," ")</f>
        <v xml:space="preserve"> </v>
      </c>
      <c r="BR45" s="51" t="str" cm="1">
        <f t="array" ref="BR45">_xlfn.IFS(AB45="Yes", 1, AB45="No",0,AB45="n/a"," ", AB45="na"," ", AB45=""," ")</f>
        <v xml:space="preserve"> </v>
      </c>
      <c r="BS45" s="51" t="str" cm="1">
        <f t="array" ref="BS45">_xlfn.IFS(AC45="Yes", 1, AC45="No",0,AC45="n/a"," ", AC45="na"," ", AC45=""," ")</f>
        <v xml:space="preserve"> </v>
      </c>
      <c r="BT45" s="51" t="str" cm="1">
        <f t="array" ref="BT45">_xlfn.IFS(AD45="Yes", 1, AD45="No",0,AD45="n/a"," ", AD45="na"," ", AD45=""," ")</f>
        <v xml:space="preserve"> </v>
      </c>
      <c r="BU45" s="51" t="str" cm="1">
        <f t="array" ref="BU45">_xlfn.IFS(AE45="Yes", 1, AE45="No",0,AE45="n/a"," ", AE45="na"," ", AE45=""," ")</f>
        <v xml:space="preserve"> </v>
      </c>
      <c r="BV45" s="51" t="str" cm="1">
        <f t="array" ref="BV45">_xlfn.IFS(AF45="Yes", 1, AF45="No",0,AF45="n/a"," ", AF45="na"," ", AF45=""," ")</f>
        <v xml:space="preserve"> </v>
      </c>
      <c r="BW45" s="51" t="str" cm="1">
        <f t="array" ref="BW45">_xlfn.IFS(AG45="Yes", 1, AG45="No",0,AG45="n/a"," ", AG45="na"," ", AG45=""," ")</f>
        <v xml:space="preserve"> </v>
      </c>
      <c r="BX45" s="51" t="str" cm="1">
        <f t="array" ref="BX45">_xlfn.IFS(AH45="Yes", 1, AH45="No",0,AH45="n/a"," ", AH45="na"," ", AH45=""," ")</f>
        <v xml:space="preserve"> </v>
      </c>
      <c r="BY45" s="51" t="str" cm="1">
        <f t="array" ref="BY45">_xlfn.IFS(AI45="Yes", 1, AI45="No",0,AI45="n/a"," ", AI45="na"," ", AI45=""," ")</f>
        <v xml:space="preserve"> </v>
      </c>
      <c r="BZ45" s="51" t="str" cm="1">
        <f t="array" ref="BZ45">_xlfn.IFS(AJ45="Yes", 1, AJ45="No",0,AJ45="n/a"," ", AJ45="na"," ", AJ45=""," ")</f>
        <v xml:space="preserve"> </v>
      </c>
      <c r="CA45" s="51" t="str" cm="1">
        <f t="array" ref="CA45">_xlfn.IFS(AK45="Yes", 1, AK45="No",0,AK45="n/a"," ", AK45="na"," ", AK45=""," ")</f>
        <v xml:space="preserve"> </v>
      </c>
      <c r="CB45" s="51" t="str" cm="1">
        <f t="array" ref="CB45">_xlfn.IFS(AL45="Yes", 1, AL45="No",0,AL45="n/a"," ", AL45="na"," ", AL45=""," ")</f>
        <v xml:space="preserve"> </v>
      </c>
      <c r="CC45" s="51" t="str" cm="1">
        <f t="array" ref="CC45">_xlfn.IFS(AM45="Yes", 1, AM45="No",0,AM45="n/a"," ", AM45="na"," ", AM45=""," ")</f>
        <v xml:space="preserve"> </v>
      </c>
      <c r="CD45" s="51" t="str" cm="1">
        <f t="array" ref="CD45">_xlfn.IFS(AN45="Yes", 1, AN45="No",0,AN45="n/a"," ", AN45="na"," ", AN45=""," ")</f>
        <v xml:space="preserve"> </v>
      </c>
      <c r="CE45" s="51" t="str" cm="1">
        <f t="array" ref="CE45">_xlfn.IFS(AO45="Yes", 1, AO45="No",0,AO45="n/a"," ", AO45="na"," ", AO45=""," ")</f>
        <v xml:space="preserve"> </v>
      </c>
      <c r="CF45" s="51" t="str" cm="1">
        <f t="array" ref="CF45">_xlfn.IFS(AP45="Yes", 1, AP45="No",0,AP45="n/a"," ", AP45="na"," ", AP45=""," ")</f>
        <v xml:space="preserve"> </v>
      </c>
    </row>
  </sheetData>
  <sheetProtection algorithmName="SHA-512" hashValue="sz/3XWUHaF0tom5TD4ERLnj1+V/pN7GqNQ4EGjFes9x7VhATNtFXpg9evTDY7LeQKA4iB0ArqVnTEAPOFeNZug==" saltValue="57ja+QdrZe4TTK3kAOBgxA==" spinCount="100000" sheet="1" objects="1" scenarios="1"/>
  <mergeCells count="9">
    <mergeCell ref="Q1:S1"/>
    <mergeCell ref="A34:B34"/>
    <mergeCell ref="A38:B38"/>
    <mergeCell ref="A39:B39"/>
    <mergeCell ref="A1:N2"/>
    <mergeCell ref="A22:B22"/>
    <mergeCell ref="A28:B28"/>
    <mergeCell ref="A10:B10"/>
    <mergeCell ref="A5:B5"/>
  </mergeCells>
  <hyperlinks>
    <hyperlink ref="Q1:S1" location="'Table of Contents'!A1" display="Return to Table of Contents" xr:uid="{42ACB924-17FF-460D-BC5E-3638B26415CD}"/>
  </hyperlinks>
  <pageMargins left="0.7" right="0.7" top="0.75" bottom="0.75" header="0.3" footer="0.3"/>
  <pageSetup orientation="portrait" horizontalDpi="300" verticalDpi="3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FCF5FC-63E3-4E49-9499-CCC9AEA79CCA}">
  <dimension ref="A1:R86"/>
  <sheetViews>
    <sheetView zoomScale="90" zoomScaleNormal="90" workbookViewId="0">
      <pane xSplit="4" ySplit="2" topLeftCell="E3" activePane="bottomRight" state="frozen"/>
      <selection pane="topRight" activeCell="E1" sqref="E1"/>
      <selection pane="bottomLeft" activeCell="A3" sqref="A3"/>
      <selection pane="bottomRight" activeCell="D86" sqref="D86"/>
    </sheetView>
  </sheetViews>
  <sheetFormatPr defaultColWidth="8.85546875" defaultRowHeight="15"/>
  <cols>
    <col min="1" max="1" width="8.85546875" style="177"/>
    <col min="2" max="2" width="38.85546875" style="48" customWidth="1"/>
    <col min="3" max="3" width="36.85546875" style="48" customWidth="1"/>
    <col min="4" max="4" width="36.5703125" style="48" customWidth="1"/>
    <col min="5" max="5" width="12.42578125" style="48" customWidth="1"/>
    <col min="6" max="6" width="8.85546875" style="48" customWidth="1"/>
    <col min="7" max="7" width="8.85546875" style="52" customWidth="1"/>
    <col min="8" max="8" width="10.5703125" style="52" customWidth="1"/>
    <col min="9" max="9" width="8.85546875" style="52" customWidth="1"/>
    <col min="10" max="12" width="8.85546875" style="52" hidden="1" customWidth="1"/>
    <col min="13" max="15" width="8.85546875" style="52" customWidth="1"/>
    <col min="16" max="20" width="8.85546875" style="48" customWidth="1"/>
    <col min="21" max="16384" width="8.85546875" style="48"/>
  </cols>
  <sheetData>
    <row r="1" spans="1:18" ht="33" customHeight="1">
      <c r="A1" s="284" t="s">
        <v>68</v>
      </c>
      <c r="B1" s="284"/>
      <c r="C1" s="284"/>
      <c r="D1" s="284"/>
      <c r="E1" s="288" t="s">
        <v>10</v>
      </c>
      <c r="F1" s="288"/>
      <c r="G1" s="288"/>
      <c r="H1" s="288"/>
      <c r="I1" s="288"/>
      <c r="J1" s="288"/>
      <c r="K1" s="288"/>
      <c r="L1" s="288"/>
      <c r="M1" s="288"/>
      <c r="N1" s="288"/>
      <c r="O1" s="288"/>
      <c r="P1" s="288"/>
      <c r="Q1" s="288"/>
      <c r="R1" s="288"/>
    </row>
    <row r="2" spans="1:18" ht="53.25" customHeight="1">
      <c r="A2" s="284"/>
      <c r="B2" s="284"/>
      <c r="C2" s="284"/>
      <c r="D2" s="284"/>
      <c r="E2" s="167"/>
      <c r="F2" s="167"/>
      <c r="G2" s="49"/>
      <c r="H2" s="49"/>
      <c r="I2" s="49"/>
      <c r="J2" s="49"/>
      <c r="K2" s="49"/>
      <c r="L2" s="49"/>
      <c r="M2" s="49"/>
      <c r="N2" s="49"/>
      <c r="O2" s="49"/>
    </row>
    <row r="4" spans="1:18" ht="19.5" thickBot="1">
      <c r="A4" s="133" t="s">
        <v>69</v>
      </c>
      <c r="B4" s="132" t="s">
        <v>70</v>
      </c>
      <c r="C4" s="133" t="s">
        <v>35</v>
      </c>
      <c r="D4" s="168" t="s">
        <v>71</v>
      </c>
      <c r="K4" s="50" t="s">
        <v>71</v>
      </c>
    </row>
    <row r="5" spans="1:18" ht="16.5" thickBot="1">
      <c r="A5" s="169">
        <v>1</v>
      </c>
      <c r="B5" s="170" t="s">
        <v>72</v>
      </c>
      <c r="C5" s="165" t="s">
        <v>39</v>
      </c>
      <c r="D5" s="36"/>
      <c r="K5" s="51" t="str" cm="1">
        <f t="array" ref="K5">_xlfn.IFS(D5="Yes", 1,D5= "No",0,D5=""," ")</f>
        <v xml:space="preserve"> </v>
      </c>
    </row>
    <row r="6" spans="1:18" ht="16.5" thickBot="1">
      <c r="A6" s="171"/>
      <c r="C6" s="145"/>
      <c r="D6" s="1"/>
    </row>
    <row r="7" spans="1:18" ht="16.5" thickBot="1">
      <c r="A7" s="169">
        <v>2</v>
      </c>
      <c r="B7" s="140" t="s">
        <v>73</v>
      </c>
      <c r="C7" s="141"/>
      <c r="D7" s="37"/>
      <c r="K7" s="53"/>
    </row>
    <row r="8" spans="1:18" ht="15.75">
      <c r="A8" s="169"/>
      <c r="B8" s="147" t="s">
        <v>38</v>
      </c>
      <c r="C8" s="148" t="s">
        <v>74</v>
      </c>
      <c r="D8" s="38"/>
      <c r="K8" s="54" t="str" cm="1">
        <f t="array" ref="K8">_xlfn.IFS(D8="Never", 0, D8="Rarely", 1, D8="Sometimes", 2, D8="Often", 3, D8="Always", 4,D8="n/a"," ",D8="na"," ", D8="don't know"," ", D8="don't know/n/a"," ", D8=""," ")</f>
        <v xml:space="preserve"> </v>
      </c>
    </row>
    <row r="9" spans="1:18" ht="15.75">
      <c r="A9" s="169"/>
      <c r="B9" s="149" t="s">
        <v>40</v>
      </c>
      <c r="C9" s="150" t="s">
        <v>76</v>
      </c>
      <c r="D9" s="39"/>
      <c r="K9" s="54" t="str" cm="1">
        <f t="array" ref="K9">_xlfn.IFS(D9="Never", 0, D9="Rarely", 1, D9="Sometimes", 2, D9="Often", 3, D9="Always", 4,D9="n/a"," ",D9="na"," ", D9="don't know"," ", D9="don't know/n/a"," ", D9=""," ")</f>
        <v xml:space="preserve"> </v>
      </c>
    </row>
    <row r="10" spans="1:18" ht="17.25" customHeight="1">
      <c r="A10" s="169"/>
      <c r="B10" s="149" t="s">
        <v>77</v>
      </c>
      <c r="C10" s="150" t="s">
        <v>75</v>
      </c>
      <c r="D10" s="39"/>
      <c r="K10" s="54" t="str" cm="1">
        <f t="array" ref="K10">_xlfn.IFS(D10="Never", 0, D10="Rarely", 1, D10="Sometimes", 2, D10="Often", 3, D10="Always", 4,D10="n/a"," ",D10="na"," ", D10="don't know"," ", D10="don't know/n/a"," ", D10=""," ")</f>
        <v xml:space="preserve"> </v>
      </c>
    </row>
    <row r="11" spans="1:18" ht="16.5" thickBot="1">
      <c r="A11" s="169"/>
      <c r="B11" s="151" t="s">
        <v>78</v>
      </c>
      <c r="C11" s="152" t="s">
        <v>79</v>
      </c>
      <c r="D11" s="38"/>
      <c r="K11" s="54" t="str" cm="1">
        <f t="array" ref="K11">_xlfn.IFS(D11="Never", 0, D11="Rarely", 1, D11="Sometimes", 2, D11="Often", 3, D11="Always", 4,D11="n/a"," ",D11="na"," ", D11="don't know"," ", D11="don't know/n/a"," ", D11=""," ")</f>
        <v xml:space="preserve"> </v>
      </c>
    </row>
    <row r="12" spans="1:18" ht="16.5" thickBot="1">
      <c r="A12" s="169"/>
      <c r="B12" s="282" t="s">
        <v>80</v>
      </c>
      <c r="C12" s="283"/>
      <c r="D12" s="37"/>
      <c r="K12" s="53"/>
    </row>
    <row r="13" spans="1:18" ht="15.75">
      <c r="A13" s="169"/>
      <c r="B13" s="147" t="s">
        <v>38</v>
      </c>
      <c r="C13" s="148" t="s">
        <v>76</v>
      </c>
      <c r="D13" s="38"/>
      <c r="K13" s="54" t="str" cm="1">
        <f t="array" ref="K13">_xlfn.IFS(D13="Never", 0, D13="Rarely", 1, D13="Sometimes", 2, D13="Often", 3, D13="Always", 4,D13="n/a"," ",D13="na"," ", D13="don't know"," ", D13="don't know/n/a"," ", D13=""," ")</f>
        <v xml:space="preserve"> </v>
      </c>
    </row>
    <row r="14" spans="1:18" ht="15.75">
      <c r="A14" s="169"/>
      <c r="B14" s="149" t="s">
        <v>40</v>
      </c>
      <c r="C14" s="150" t="s">
        <v>81</v>
      </c>
      <c r="D14" s="39"/>
      <c r="K14" s="54" t="str" cm="1">
        <f t="array" ref="K14">_xlfn.IFS(D14="Never", 0, D14="Rarely", 1, D14="Sometimes", 2, D14="Often", 3, D14="Always", 4,D14="n/a"," ",D14="na"," ", D14="don't know"," ", D14="don't know/n/a"," ", D14=""," ")</f>
        <v xml:space="preserve"> </v>
      </c>
    </row>
    <row r="15" spans="1:18" ht="15.75">
      <c r="A15" s="169"/>
      <c r="B15" s="149" t="s">
        <v>77</v>
      </c>
      <c r="C15" s="150" t="s">
        <v>75</v>
      </c>
      <c r="D15" s="39"/>
      <c r="K15" s="54" t="str" cm="1">
        <f t="array" ref="K15">_xlfn.IFS(D15="Never", 0, D15="Rarely", 1, D15="Sometimes", 2, D15="Often", 3, D15="Always", 4,D15="n/a"," ",D15="na"," ", D15="don't know"," ", D15="don't know/n/a"," ", D15=""," ")</f>
        <v xml:space="preserve"> </v>
      </c>
    </row>
    <row r="16" spans="1:18" ht="16.5" thickBot="1">
      <c r="A16" s="169"/>
      <c r="B16" s="151" t="s">
        <v>78</v>
      </c>
      <c r="C16" s="152" t="s">
        <v>75</v>
      </c>
      <c r="D16" s="38"/>
      <c r="K16" s="54" t="str" cm="1">
        <f t="array" ref="K16">_xlfn.IFS(D16="Never", 0, D16="Rarely", 1, D16="Sometimes", 2, D16="Often", 3, D16="Always", 4,D16="n/a"," ",D16="na"," ", D16="don't know"," ", D16="don't know/n/a"," ", D16=""," ")</f>
        <v xml:space="preserve"> </v>
      </c>
    </row>
    <row r="17" spans="1:11" ht="16.5" thickBot="1">
      <c r="A17" s="169"/>
      <c r="B17" s="282" t="s">
        <v>82</v>
      </c>
      <c r="C17" s="283"/>
      <c r="D17" s="37"/>
      <c r="K17" s="53"/>
    </row>
    <row r="18" spans="1:11" ht="15.75">
      <c r="A18" s="169"/>
      <c r="B18" s="147" t="s">
        <v>38</v>
      </c>
      <c r="C18" s="148" t="s">
        <v>81</v>
      </c>
      <c r="D18" s="38"/>
      <c r="K18" s="54" t="str" cm="1">
        <f t="array" ref="K18">_xlfn.IFS(D18="Never", 0, D18="Rarely", 1, D18="Sometimes", 2, D18="Often", 3, D18="Always", 4,D18="n/a"," ",D18="na"," ", D18="don't know"," ", D18="don't know/n/a"," ", D18=""," ")</f>
        <v xml:space="preserve"> </v>
      </c>
    </row>
    <row r="19" spans="1:11" ht="15.75">
      <c r="A19" s="169"/>
      <c r="B19" s="149" t="s">
        <v>40</v>
      </c>
      <c r="C19" s="150" t="s">
        <v>75</v>
      </c>
      <c r="D19" s="39"/>
      <c r="K19" s="54" t="str" cm="1">
        <f t="array" ref="K19">_xlfn.IFS(D19="Never", 0, D19="Rarely", 1, D19="Sometimes", 2, D19="Often", 3, D19="Always", 4,D19="n/a"," ",D19="na"," ", D19="don't know"," ", D19="don't know/n/a"," ", D19=""," ")</f>
        <v xml:space="preserve"> </v>
      </c>
    </row>
    <row r="20" spans="1:11" ht="15.75">
      <c r="A20" s="169"/>
      <c r="B20" s="149" t="s">
        <v>77</v>
      </c>
      <c r="C20" s="150" t="s">
        <v>75</v>
      </c>
      <c r="D20" s="39"/>
      <c r="K20" s="54" t="str" cm="1">
        <f t="array" ref="K20">_xlfn.IFS(D20="Never", 0, D20="Rarely", 1, D20="Sometimes", 2, D20="Often", 3, D20="Always", 4,D20="n/a"," ",D20="na"," ", D20="don't know"," ", D20="don't know/n/a"," ", D20=""," ")</f>
        <v xml:space="preserve"> </v>
      </c>
    </row>
    <row r="21" spans="1:11" ht="16.5" thickBot="1">
      <c r="A21" s="169"/>
      <c r="B21" s="151" t="s">
        <v>78</v>
      </c>
      <c r="C21" s="152" t="s">
        <v>75</v>
      </c>
      <c r="D21" s="38"/>
      <c r="K21" s="54" t="str" cm="1">
        <f t="array" ref="K21">_xlfn.IFS(D21="Never", 0, D21="Rarely", 1, D21="Sometimes", 2, D21="Often", 3, D21="Always", 4,D21="n/a"," ",D21="na"," ", D21="don't know"," ", D21="don't know/n/a"," ", D21=""," ")</f>
        <v xml:space="preserve"> </v>
      </c>
    </row>
    <row r="22" spans="1:11" ht="16.5" thickBot="1">
      <c r="A22" s="169"/>
      <c r="B22" s="140" t="s">
        <v>45</v>
      </c>
      <c r="C22" s="154"/>
      <c r="D22" s="37"/>
      <c r="K22" s="53"/>
    </row>
    <row r="23" spans="1:11" ht="15.75">
      <c r="A23" s="169"/>
      <c r="B23" s="147" t="s">
        <v>83</v>
      </c>
      <c r="C23" s="148" t="s">
        <v>75</v>
      </c>
      <c r="D23" s="38"/>
      <c r="K23" s="54" t="str" cm="1">
        <f t="array" ref="K23">_xlfn.IFS(D23="Never", 0, D23="Rarely", 1, D23="Sometimes", 2, D23="Often", 3, D23="Always", 4,D23="n/a"," ",D23="na"," ", D23="don't know"," ", D23="don't know/n/a"," ", D23=""," ")</f>
        <v xml:space="preserve"> </v>
      </c>
    </row>
    <row r="24" spans="1:11" ht="15.75">
      <c r="A24" s="169"/>
      <c r="B24" s="149" t="s">
        <v>84</v>
      </c>
      <c r="C24" s="150" t="s">
        <v>75</v>
      </c>
      <c r="D24" s="39"/>
      <c r="K24" s="54" t="str" cm="1">
        <f t="array" ref="K24">_xlfn.IFS(D24="Never", 0, D24="Rarely", 1, D24="Sometimes", 2, D24="Often", 3, D24="Always", 4,D24="n/a"," ",D24="na"," ", D24="don't know"," ", D24="don't know/n/a"," ", D24=""," ")</f>
        <v xml:space="preserve"> </v>
      </c>
    </row>
    <row r="25" spans="1:11" ht="20.25" customHeight="1" thickBot="1">
      <c r="A25" s="169"/>
      <c r="B25" s="155" t="s">
        <v>85</v>
      </c>
      <c r="C25" s="156" t="s">
        <v>75</v>
      </c>
      <c r="D25" s="45"/>
      <c r="K25" s="54" t="str" cm="1">
        <f t="array" ref="K25">_xlfn.IFS(D25="Never", 0, D25="Rarely", 1, D25="Sometimes", 2, D25="Often", 3, D25="Always", 4,D25="n/a"," ",D25="na"," ", D25="don't know"," ", D25="don't know/n/a"," ", D25=""," ")</f>
        <v xml:space="preserve"> </v>
      </c>
    </row>
    <row r="26" spans="1:11" ht="16.5" thickBot="1">
      <c r="A26" s="169"/>
      <c r="C26" s="157"/>
      <c r="D26" s="158"/>
      <c r="K26" s="55"/>
    </row>
    <row r="27" spans="1:11" ht="27.95" customHeight="1" thickBot="1">
      <c r="A27" s="252">
        <v>3</v>
      </c>
      <c r="B27" s="255" t="s">
        <v>86</v>
      </c>
      <c r="C27" s="290" t="s">
        <v>397</v>
      </c>
      <c r="D27" s="291"/>
      <c r="K27" s="55"/>
    </row>
    <row r="28" spans="1:11" ht="16.5" thickBot="1">
      <c r="A28" s="169"/>
      <c r="C28" s="175"/>
      <c r="D28" s="175"/>
      <c r="K28" s="55"/>
    </row>
    <row r="29" spans="1:11" ht="45.95" customHeight="1" thickBot="1">
      <c r="A29" s="169">
        <v>4</v>
      </c>
      <c r="B29" s="255" t="s">
        <v>88</v>
      </c>
      <c r="C29" s="290" t="s">
        <v>402</v>
      </c>
      <c r="D29" s="291"/>
      <c r="K29" s="55"/>
    </row>
    <row r="30" spans="1:11" ht="16.5" thickBot="1">
      <c r="A30" s="169"/>
      <c r="C30" s="175"/>
      <c r="D30" s="175"/>
      <c r="K30" s="55"/>
    </row>
    <row r="31" spans="1:11" ht="50.1" customHeight="1" thickBot="1">
      <c r="A31" s="169">
        <v>5</v>
      </c>
      <c r="B31" s="255" t="s">
        <v>89</v>
      </c>
      <c r="C31" s="292" t="s">
        <v>401</v>
      </c>
      <c r="D31" s="293"/>
      <c r="K31" s="55"/>
    </row>
    <row r="32" spans="1:11" ht="16.5" thickBot="1">
      <c r="A32" s="169"/>
      <c r="C32" s="157"/>
      <c r="D32" s="176"/>
      <c r="K32" s="55"/>
    </row>
    <row r="33" spans="1:11" ht="16.5" thickBot="1">
      <c r="A33" s="169">
        <v>6</v>
      </c>
      <c r="B33" s="170" t="s">
        <v>90</v>
      </c>
      <c r="C33" s="165" t="s">
        <v>39</v>
      </c>
      <c r="D33" s="36"/>
      <c r="K33" s="51" t="str" cm="1">
        <f t="array" ref="K33">_xlfn.IFS(D33="Yes", 1,D33= "No",0,D33=""," ")</f>
        <v xml:space="preserve"> </v>
      </c>
    </row>
    <row r="34" spans="1:11" ht="16.5" thickBot="1">
      <c r="C34" s="145"/>
      <c r="D34" s="1"/>
    </row>
    <row r="35" spans="1:11" ht="16.5" thickBot="1">
      <c r="A35" s="169">
        <v>7</v>
      </c>
      <c r="B35" s="170" t="s">
        <v>91</v>
      </c>
      <c r="C35" s="165" t="s">
        <v>39</v>
      </c>
      <c r="D35" s="36"/>
      <c r="K35" s="51" t="str" cm="1">
        <f t="array" ref="K35">_xlfn.IFS(D35="Yes", 1,D35= "No",0,D35=""," ")</f>
        <v xml:space="preserve"> </v>
      </c>
    </row>
    <row r="36" spans="1:11" ht="16.5" thickBot="1">
      <c r="C36" s="145"/>
      <c r="D36" s="1"/>
    </row>
    <row r="37" spans="1:11" ht="42" customHeight="1" thickBot="1">
      <c r="A37" s="169">
        <v>8</v>
      </c>
      <c r="B37" s="170" t="s">
        <v>92</v>
      </c>
      <c r="C37" s="165" t="s">
        <v>39</v>
      </c>
      <c r="D37" s="36"/>
      <c r="K37" s="51" t="str" cm="1">
        <f t="array" ref="K37">_xlfn.IFS(D37="Yes", 1,D37= "No",0,D37=""," ")</f>
        <v xml:space="preserve"> </v>
      </c>
    </row>
    <row r="38" spans="1:11" ht="16.5" thickBot="1">
      <c r="C38" s="145"/>
      <c r="D38" s="1"/>
    </row>
    <row r="39" spans="1:11" ht="16.5" thickBot="1">
      <c r="A39" s="169">
        <v>9</v>
      </c>
      <c r="B39" s="170" t="s">
        <v>93</v>
      </c>
      <c r="C39" s="165" t="s">
        <v>39</v>
      </c>
      <c r="D39" s="36"/>
      <c r="K39" s="51" t="str" cm="1">
        <f t="array" ref="K39">_xlfn.IFS(D39="Yes", 1,D39= "No",0,D39=""," ")</f>
        <v xml:space="preserve"> </v>
      </c>
    </row>
    <row r="40" spans="1:11" ht="16.5" thickBot="1">
      <c r="C40" s="145"/>
      <c r="D40" s="1"/>
    </row>
    <row r="41" spans="1:11" ht="37.5" customHeight="1" thickBot="1">
      <c r="A41" s="169">
        <v>10</v>
      </c>
      <c r="B41" s="170" t="s">
        <v>94</v>
      </c>
      <c r="C41" s="165" t="s">
        <v>39</v>
      </c>
      <c r="D41" s="36"/>
      <c r="K41" s="51" t="str" cm="1">
        <f t="array" ref="K41">_xlfn.IFS(D41="Yes", 1,D41= "No",0,D41=""," ")</f>
        <v xml:space="preserve"> </v>
      </c>
    </row>
    <row r="42" spans="1:11" ht="16.5" thickBot="1">
      <c r="C42" s="145"/>
      <c r="D42" s="1"/>
    </row>
    <row r="43" spans="1:11" ht="16.5" thickBot="1">
      <c r="A43" s="169">
        <v>11</v>
      </c>
      <c r="B43" s="170" t="s">
        <v>95</v>
      </c>
      <c r="C43" s="165" t="s">
        <v>39</v>
      </c>
      <c r="D43" s="36"/>
      <c r="K43" s="51" t="str" cm="1">
        <f t="array" ref="K43">_xlfn.IFS(D43="Yes", 1,D43= "No",0,D43=""," ")</f>
        <v xml:space="preserve"> </v>
      </c>
    </row>
    <row r="44" spans="1:11" ht="16.5" thickBot="1">
      <c r="C44" s="145"/>
      <c r="D44" s="1"/>
    </row>
    <row r="45" spans="1:11" ht="40.5" customHeight="1" thickBot="1">
      <c r="A45" s="169">
        <v>12</v>
      </c>
      <c r="B45" s="170" t="s">
        <v>96</v>
      </c>
      <c r="C45" s="165" t="s">
        <v>39</v>
      </c>
      <c r="D45" s="36"/>
      <c r="K45" s="51" t="str" cm="1">
        <f t="array" ref="K45">_xlfn.IFS(D45="Yes", 1,D45= "No",0,D45=""," ")</f>
        <v xml:space="preserve"> </v>
      </c>
    </row>
    <row r="46" spans="1:11" ht="16.5" thickBot="1">
      <c r="C46" s="145"/>
      <c r="D46" s="1"/>
    </row>
    <row r="47" spans="1:11" ht="16.5" thickBot="1">
      <c r="A47" s="169">
        <v>13</v>
      </c>
      <c r="B47" s="170" t="s">
        <v>97</v>
      </c>
      <c r="C47" s="165" t="s">
        <v>41</v>
      </c>
      <c r="D47" s="36"/>
      <c r="K47" s="51" t="str" cm="1">
        <f t="array" ref="K47">_xlfn.IFS(D47="Yes", 1,D47= "No",0,D47=""," ")</f>
        <v xml:space="preserve"> </v>
      </c>
    </row>
    <row r="48" spans="1:11" ht="16.5" thickBot="1">
      <c r="C48" s="145"/>
    </row>
    <row r="49" spans="1:11" ht="18" customHeight="1" thickBot="1">
      <c r="A49" s="169">
        <v>14</v>
      </c>
      <c r="B49" s="282" t="s">
        <v>98</v>
      </c>
      <c r="C49" s="289"/>
      <c r="D49" s="283"/>
      <c r="K49" s="56"/>
    </row>
    <row r="50" spans="1:11" ht="15.75">
      <c r="B50" s="147" t="s">
        <v>99</v>
      </c>
      <c r="C50" s="148" t="s">
        <v>39</v>
      </c>
      <c r="D50" s="38"/>
      <c r="K50" s="51" t="str" cm="1">
        <f t="array" ref="K50">_xlfn.IFS(D50="Yes", 1,D50= "No",0,D50=""," ")</f>
        <v xml:space="preserve"> </v>
      </c>
    </row>
    <row r="51" spans="1:11" ht="16.5" thickBot="1">
      <c r="B51" s="149" t="s">
        <v>100</v>
      </c>
      <c r="C51" s="150" t="s">
        <v>41</v>
      </c>
      <c r="D51" s="39"/>
      <c r="K51" s="51" t="str" cm="1">
        <f t="array" ref="K51">_xlfn.IFS(D51="Yes", 1,D51= "No",0,D51=""," ")</f>
        <v xml:space="preserve"> </v>
      </c>
    </row>
    <row r="52" spans="1:11" ht="17.25" customHeight="1" thickBot="1">
      <c r="B52" s="282" t="s">
        <v>101</v>
      </c>
      <c r="C52" s="289"/>
      <c r="D52" s="283"/>
      <c r="K52" s="53"/>
    </row>
    <row r="53" spans="1:11" ht="16.5" thickBot="1">
      <c r="B53" s="147" t="s">
        <v>102</v>
      </c>
      <c r="C53" s="148" t="s">
        <v>39</v>
      </c>
      <c r="D53" s="38"/>
      <c r="K53" s="51" t="str" cm="1">
        <f t="array" ref="K53">_xlfn.IFS(D53="Yes", 1,D53= "No",0,D53=""," ")</f>
        <v xml:space="preserve"> </v>
      </c>
    </row>
    <row r="54" spans="1:11" ht="9" customHeight="1" thickBot="1">
      <c r="B54" s="282"/>
      <c r="C54" s="283"/>
      <c r="D54" s="37"/>
      <c r="K54" s="53"/>
    </row>
    <row r="55" spans="1:11" ht="15.75">
      <c r="B55" s="147" t="s">
        <v>103</v>
      </c>
      <c r="C55" s="148" t="s">
        <v>104</v>
      </c>
      <c r="D55" s="38"/>
      <c r="K55" s="178" t="str" cm="1">
        <f t="array" ref="K55">_xlfn.IFS(D55="Strongly disagree", 0, D55="Disagree", 1, D55="Neutral", 2, D55="Agree", 3, D55="Strongly agree", 4, D55="n/a", " ", D55="na", " ", D55=""," ")</f>
        <v xml:space="preserve"> </v>
      </c>
    </row>
    <row r="56" spans="1:11" ht="15.95" customHeight="1">
      <c r="B56" s="149" t="s">
        <v>105</v>
      </c>
      <c r="C56" s="150" t="s">
        <v>106</v>
      </c>
      <c r="D56" s="39"/>
      <c r="K56" s="178" t="str" cm="1">
        <f t="array" ref="K56">_xlfn.IFS(D56="Strongly disagree", 0, D56="Disagree", 1, D56="Neutral", 2, D56="Agree", 3, D56="Strongly agree", 4, D56="n/a", " ", D56="na", " ", D56=""," ")</f>
        <v xml:space="preserve"> </v>
      </c>
    </row>
    <row r="57" spans="1:11" ht="15.75">
      <c r="B57" s="149" t="s">
        <v>107</v>
      </c>
      <c r="C57" s="150" t="s">
        <v>106</v>
      </c>
      <c r="D57" s="39"/>
      <c r="K57" s="178" t="str" cm="1">
        <f t="array" ref="K57">_xlfn.IFS(D57="Strongly disagree", 0, D57="Disagree", 1, D57="Neutral", 2, D57="Agree", 3, D57="Strongly agree", 4, D57="n/a", " ", D57="na", " ", D57=""," ")</f>
        <v xml:space="preserve"> </v>
      </c>
    </row>
    <row r="58" spans="1:11" ht="15.75">
      <c r="B58" s="149" t="s">
        <v>108</v>
      </c>
      <c r="C58" s="150" t="s">
        <v>106</v>
      </c>
      <c r="D58" s="39"/>
      <c r="K58" s="178" t="str" cm="1">
        <f t="array" ref="K58">_xlfn.IFS(D58="Strongly disagree", 0, D58="Disagree", 1, D58="Neutral", 2, D58="Agree", 3, D58="Strongly agree", 4, D58="n/a", " ", D58="na", " ", D58=""," ")</f>
        <v xml:space="preserve"> </v>
      </c>
    </row>
    <row r="59" spans="1:11" ht="15.75">
      <c r="B59" s="149" t="s">
        <v>109</v>
      </c>
      <c r="C59" s="150" t="s">
        <v>106</v>
      </c>
      <c r="D59" s="39"/>
      <c r="K59" s="178" t="str" cm="1">
        <f t="array" ref="K59">_xlfn.IFS(D59="Strongly disagree", 0, D59="Disagree", 1, D59="Neutral", 2, D59="Agree", 3, D59="Strongly agree", 4, D59="n/a", " ", D59="na", " ", D59=""," ")</f>
        <v xml:space="preserve"> </v>
      </c>
    </row>
    <row r="60" spans="1:11" ht="15.75">
      <c r="B60" s="149" t="s">
        <v>110</v>
      </c>
      <c r="C60" s="150" t="s">
        <v>106</v>
      </c>
      <c r="D60" s="39"/>
      <c r="K60" s="178" t="str" cm="1">
        <f t="array" ref="K60">_xlfn.IFS(D60="Strongly disagree", 0, D60="Disagree", 1, D60="Neutral", 2, D60="Agree", 3, D60="Strongly agree", 4, D60="n/a", " ", D60="na", " ", D60=""," ")</f>
        <v xml:space="preserve"> </v>
      </c>
    </row>
    <row r="61" spans="1:11" ht="15.75">
      <c r="B61" s="149" t="s">
        <v>111</v>
      </c>
      <c r="C61" s="150" t="s">
        <v>106</v>
      </c>
      <c r="D61" s="39"/>
      <c r="K61" s="178" t="str" cm="1">
        <f t="array" ref="K61">_xlfn.IFS(D61="Strongly disagree", 0, D61="Disagree", 1, D61="Neutral", 2, D61="Agree", 3, D61="Strongly agree", 4, D61="n/a", " ", D61="na", " ", D61=""," ")</f>
        <v xml:space="preserve"> </v>
      </c>
    </row>
    <row r="62" spans="1:11" ht="15.75">
      <c r="B62" s="149" t="s">
        <v>112</v>
      </c>
      <c r="C62" s="150" t="s">
        <v>106</v>
      </c>
      <c r="D62" s="39"/>
      <c r="K62" s="178" t="str" cm="1">
        <f t="array" ref="K62">_xlfn.IFS(D62="Strongly disagree", 0, D62="Disagree", 1, D62="Neutral", 2, D62="Agree", 3, D62="Strongly agree", 4, D62="n/a", " ", D62="na", " ", D62=""," ")</f>
        <v xml:space="preserve"> </v>
      </c>
    </row>
    <row r="63" spans="1:11" ht="15.75">
      <c r="B63" s="151" t="s">
        <v>113</v>
      </c>
      <c r="C63" s="152" t="s">
        <v>104</v>
      </c>
      <c r="D63" s="38"/>
      <c r="K63" s="178" t="str" cm="1">
        <f t="array" ref="K63">_xlfn.IFS(D63="Strongly disagree", 0, D63="Disagree", 1, D63="Neutral", 2, D63="Agree", 3, D63="Strongly agree", 4, D63="n/a", " ", D63="na", " ", D63=""," ")</f>
        <v xml:space="preserve"> </v>
      </c>
    </row>
    <row r="64" spans="1:11" ht="15.75">
      <c r="B64" s="149" t="s">
        <v>114</v>
      </c>
      <c r="C64" s="150" t="s">
        <v>106</v>
      </c>
      <c r="D64" s="39"/>
      <c r="K64" s="178" t="str" cm="1">
        <f t="array" ref="K64">_xlfn.IFS(D64="Strongly disagree", 0, D64="Disagree", 1, D64="Neutral", 2, D64="Agree", 3, D64="Strongly agree", 4, D64="n/a", " ", D64="na", " ", D64=""," ")</f>
        <v xml:space="preserve"> </v>
      </c>
    </row>
    <row r="65" spans="1:11" ht="15.75">
      <c r="B65" s="149" t="s">
        <v>115</v>
      </c>
      <c r="C65" s="150" t="s">
        <v>106</v>
      </c>
      <c r="D65" s="39"/>
      <c r="K65" s="178" t="str" cm="1">
        <f t="array" ref="K65">_xlfn.IFS(D65="Strongly disagree", 0, D65="Disagree", 1, D65="Neutral", 2, D65="Agree", 3, D65="Strongly agree", 4, D65="n/a", " ", D65="na", " ", D65=""," ")</f>
        <v xml:space="preserve"> </v>
      </c>
    </row>
    <row r="66" spans="1:11" ht="15.75">
      <c r="B66" s="149" t="s">
        <v>116</v>
      </c>
      <c r="C66" s="150" t="s">
        <v>106</v>
      </c>
      <c r="D66" s="39"/>
      <c r="K66" s="178" t="str" cm="1">
        <f t="array" ref="K66">_xlfn.IFS(D66="Strongly disagree", 0, D66="Disagree", 1, D66="Neutral", 2, D66="Agree", 3, D66="Strongly agree", 4, D66="n/a", " ", D66="na", " ", D66=""," ")</f>
        <v xml:space="preserve"> </v>
      </c>
    </row>
    <row r="67" spans="1:11" ht="17.25" customHeight="1" thickBot="1">
      <c r="B67" s="282" t="s">
        <v>117</v>
      </c>
      <c r="C67" s="289"/>
      <c r="D67" s="283"/>
      <c r="K67" s="53"/>
    </row>
    <row r="68" spans="1:11" ht="16.5" thickBot="1">
      <c r="B68" s="164" t="s">
        <v>118</v>
      </c>
      <c r="C68" s="165" t="s">
        <v>39</v>
      </c>
      <c r="D68" s="40"/>
      <c r="K68" s="51" t="str" cm="1">
        <f t="array" ref="K68">_xlfn.IFS(D68="Yes", 1,D68= "No",0,D68=""," ")</f>
        <v xml:space="preserve"> </v>
      </c>
    </row>
    <row r="69" spans="1:11" ht="16.5" thickBot="1">
      <c r="C69" s="145"/>
    </row>
    <row r="70" spans="1:11" ht="68.45" customHeight="1" thickBot="1">
      <c r="A70" s="169">
        <v>15</v>
      </c>
      <c r="B70" s="255" t="s">
        <v>119</v>
      </c>
      <c r="C70" s="292" t="s">
        <v>400</v>
      </c>
      <c r="D70" s="293"/>
    </row>
    <row r="71" spans="1:11" ht="16.5" thickBot="1">
      <c r="C71" s="145"/>
    </row>
    <row r="72" spans="1:11" ht="48.95" customHeight="1" thickBot="1">
      <c r="A72" s="179">
        <v>16</v>
      </c>
      <c r="B72" s="256" t="s">
        <v>120</v>
      </c>
      <c r="C72" s="286" t="s">
        <v>403</v>
      </c>
      <c r="D72" s="287"/>
    </row>
    <row r="73" spans="1:11" ht="16.5" thickBot="1">
      <c r="C73" s="145"/>
    </row>
    <row r="74" spans="1:11" ht="16.5" thickBot="1">
      <c r="A74" s="169">
        <v>17</v>
      </c>
      <c r="B74" s="282" t="s">
        <v>121</v>
      </c>
      <c r="C74" s="289"/>
      <c r="D74" s="283"/>
      <c r="K74" s="56"/>
    </row>
    <row r="75" spans="1:11" ht="15.75">
      <c r="B75" s="147" t="s">
        <v>122</v>
      </c>
      <c r="C75" s="148">
        <v>100</v>
      </c>
      <c r="D75" s="70"/>
      <c r="K75" s="54">
        <f t="shared" ref="K75:K80" si="0">D75</f>
        <v>0</v>
      </c>
    </row>
    <row r="76" spans="1:11" ht="15.75">
      <c r="B76" s="149" t="s">
        <v>123</v>
      </c>
      <c r="C76" s="150">
        <v>0</v>
      </c>
      <c r="D76" s="71"/>
      <c r="K76" s="54">
        <f t="shared" si="0"/>
        <v>0</v>
      </c>
    </row>
    <row r="77" spans="1:11" ht="15.75">
      <c r="B77" s="149" t="s">
        <v>124</v>
      </c>
      <c r="C77" s="150">
        <v>24</v>
      </c>
      <c r="D77" s="71"/>
      <c r="K77" s="54">
        <f t="shared" si="0"/>
        <v>0</v>
      </c>
    </row>
    <row r="78" spans="1:11" ht="15.75">
      <c r="B78" s="149" t="s">
        <v>125</v>
      </c>
      <c r="C78" s="150">
        <v>33</v>
      </c>
      <c r="D78" s="71"/>
      <c r="K78" s="54">
        <f t="shared" si="0"/>
        <v>0</v>
      </c>
    </row>
    <row r="79" spans="1:11" ht="15.75">
      <c r="B79" s="149" t="s">
        <v>126</v>
      </c>
      <c r="C79" s="150">
        <v>67</v>
      </c>
      <c r="D79" s="71"/>
      <c r="K79" s="54">
        <f t="shared" si="0"/>
        <v>0</v>
      </c>
    </row>
    <row r="80" spans="1:11" ht="16.5" thickBot="1">
      <c r="B80" s="155" t="s">
        <v>127</v>
      </c>
      <c r="C80" s="156">
        <v>45</v>
      </c>
      <c r="D80" s="40"/>
      <c r="K80" s="54">
        <f t="shared" si="0"/>
        <v>0</v>
      </c>
    </row>
    <row r="81" spans="1:11" ht="16.5" thickBot="1">
      <c r="C81" s="145"/>
    </row>
    <row r="82" spans="1:11" ht="51.95" customHeight="1" thickBot="1">
      <c r="A82" s="179">
        <v>18</v>
      </c>
      <c r="B82" s="180" t="s">
        <v>128</v>
      </c>
      <c r="C82" s="286" t="s">
        <v>404</v>
      </c>
      <c r="D82" s="287"/>
    </row>
    <row r="83" spans="1:11" ht="16.5" thickBot="1">
      <c r="C83" s="145"/>
    </row>
    <row r="84" spans="1:11" ht="16.5" thickBot="1">
      <c r="A84" s="169">
        <v>19</v>
      </c>
      <c r="B84" s="170" t="s">
        <v>405</v>
      </c>
      <c r="C84" s="165" t="s">
        <v>41</v>
      </c>
      <c r="D84" s="36"/>
      <c r="K84" s="51" t="str" cm="1">
        <f t="array" ref="K84">_xlfn.IFS(D84="Yes", 1,D84= "No",0,D84=""," ")</f>
        <v xml:space="preserve"> </v>
      </c>
    </row>
    <row r="85" spans="1:11" ht="15.75" thickBot="1"/>
    <row r="86" spans="1:11" ht="16.5" thickBot="1">
      <c r="A86" s="179">
        <v>20</v>
      </c>
      <c r="B86" s="257" t="s">
        <v>406</v>
      </c>
      <c r="C86" s="165" t="s">
        <v>39</v>
      </c>
      <c r="D86" s="274"/>
      <c r="K86" s="51" t="str" cm="1">
        <f t="array" ref="K86">_xlfn.IFS(D86="Yes", 1,D86= "No",0,D86=""," ")</f>
        <v xml:space="preserve"> </v>
      </c>
    </row>
  </sheetData>
  <sheetProtection algorithmName="SHA-512" hashValue="0C433cHFNy7VtLSYeVAueUvuw4mr27gJKpI7EJYvUS0tyhdMVaf+NuMoqGChdN6GOILgSrh7WCpXF6og9x+wiQ==" saltValue="/ZJfX+Ezcr4avQ0tIM2ErA==" spinCount="100000" sheet="1" objects="1" scenarios="1"/>
  <mergeCells count="15">
    <mergeCell ref="C82:D82"/>
    <mergeCell ref="E1:R1"/>
    <mergeCell ref="A1:D2"/>
    <mergeCell ref="B74:D74"/>
    <mergeCell ref="B12:C12"/>
    <mergeCell ref="B17:C17"/>
    <mergeCell ref="B54:C54"/>
    <mergeCell ref="B49:D49"/>
    <mergeCell ref="B52:D52"/>
    <mergeCell ref="B67:D67"/>
    <mergeCell ref="C27:D27"/>
    <mergeCell ref="C29:D29"/>
    <mergeCell ref="C31:D31"/>
    <mergeCell ref="C70:D70"/>
    <mergeCell ref="C72:D72"/>
  </mergeCells>
  <hyperlinks>
    <hyperlink ref="E1:R1" location="'Table of Contents'!A1" display="Return to Table of Contents" xr:uid="{13F487EB-049C-4701-856A-5F1D3F07E692}"/>
  </hyperlinks>
  <pageMargins left="0.7" right="0.7" top="0.75" bottom="0.75" header="0.3" footer="0.3"/>
  <pageSetup orientation="portrait" horizontalDpi="300" verticalDpi="30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5E1DFC-2EE5-DB42-B075-52636DE88719}">
  <dimension ref="A1:Q121"/>
  <sheetViews>
    <sheetView zoomScale="68" zoomScaleNormal="68" workbookViewId="0">
      <pane xSplit="13" ySplit="3" topLeftCell="N17" activePane="bottomRight" state="frozen"/>
      <selection pane="topRight" activeCell="N1" sqref="N1"/>
      <selection pane="bottomLeft" activeCell="A4" sqref="A4"/>
      <selection pane="bottomRight" activeCell="A23" sqref="A23:K23"/>
    </sheetView>
  </sheetViews>
  <sheetFormatPr defaultColWidth="10.85546875" defaultRowHeight="15"/>
  <cols>
    <col min="8" max="8" width="36.140625" customWidth="1"/>
    <col min="9" max="9" width="13.42578125" customWidth="1"/>
    <col min="11" max="11" width="35" customWidth="1"/>
    <col min="12" max="12" width="32.140625" customWidth="1"/>
    <col min="15" max="16" width="0" hidden="1" customWidth="1"/>
  </cols>
  <sheetData>
    <row r="1" spans="1:16" ht="32.25" customHeight="1">
      <c r="A1" s="313" t="s">
        <v>129</v>
      </c>
      <c r="B1" s="313"/>
      <c r="C1" s="313"/>
      <c r="D1" s="313"/>
      <c r="E1" s="313"/>
      <c r="F1" s="313"/>
      <c r="G1" s="313"/>
      <c r="H1" s="313"/>
      <c r="I1" s="313"/>
      <c r="J1" s="313"/>
      <c r="K1" s="313"/>
      <c r="L1" s="313"/>
      <c r="M1" s="3"/>
    </row>
    <row r="2" spans="1:16" ht="29.25" customHeight="1">
      <c r="A2" s="313"/>
      <c r="B2" s="313"/>
      <c r="C2" s="313"/>
      <c r="D2" s="313"/>
      <c r="E2" s="313"/>
      <c r="F2" s="313"/>
      <c r="G2" s="313"/>
      <c r="H2" s="313"/>
      <c r="I2" s="313"/>
      <c r="J2" s="313"/>
      <c r="K2" s="313"/>
      <c r="L2" s="313"/>
      <c r="M2" s="3"/>
    </row>
    <row r="3" spans="1:16" ht="33" customHeight="1">
      <c r="A3" s="312" t="s">
        <v>130</v>
      </c>
      <c r="B3" s="312"/>
      <c r="C3" s="312"/>
      <c r="D3" s="312"/>
      <c r="E3" s="312"/>
      <c r="F3" s="312"/>
      <c r="G3" s="312"/>
      <c r="H3" s="312"/>
      <c r="I3" s="312"/>
      <c r="J3" s="312"/>
      <c r="K3" s="312"/>
      <c r="L3" s="312"/>
    </row>
    <row r="4" spans="1:16">
      <c r="A4" s="42"/>
      <c r="B4" s="43"/>
      <c r="C4" s="43"/>
      <c r="D4" s="43"/>
      <c r="E4" s="43"/>
      <c r="F4" s="43"/>
      <c r="G4" s="43"/>
      <c r="H4" s="43"/>
      <c r="I4" s="43"/>
      <c r="J4" s="43"/>
      <c r="K4" s="43"/>
      <c r="L4" s="43"/>
      <c r="M4" s="43"/>
    </row>
    <row r="5" spans="1:16" ht="56.25" customHeight="1">
      <c r="A5" s="306" t="s">
        <v>379</v>
      </c>
      <c r="B5" s="306"/>
      <c r="C5" s="306"/>
      <c r="D5" s="306"/>
      <c r="E5" s="306"/>
      <c r="F5" s="306"/>
      <c r="G5" s="306"/>
      <c r="H5" s="306"/>
      <c r="I5" s="306"/>
      <c r="J5" s="306"/>
      <c r="K5" s="306"/>
      <c r="L5" s="98" t="s">
        <v>10</v>
      </c>
      <c r="M5" s="2"/>
    </row>
    <row r="6" spans="1:16" ht="18.75">
      <c r="A6" s="41" t="s">
        <v>131</v>
      </c>
    </row>
    <row r="7" spans="1:16" ht="15.75">
      <c r="A7" s="303" t="s">
        <v>132</v>
      </c>
      <c r="B7" s="303"/>
      <c r="C7" s="303"/>
      <c r="D7" s="303"/>
      <c r="E7" s="303"/>
      <c r="F7" s="303"/>
      <c r="G7" s="303"/>
      <c r="H7" s="303"/>
      <c r="I7" s="303"/>
    </row>
    <row r="8" spans="1:16" ht="18.75">
      <c r="A8" s="41"/>
    </row>
    <row r="9" spans="1:16" ht="21">
      <c r="A9" s="77"/>
      <c r="B9" s="77"/>
      <c r="C9" s="77"/>
      <c r="D9" s="77"/>
      <c r="E9" s="77"/>
      <c r="F9" s="77"/>
      <c r="G9" s="77"/>
      <c r="H9" s="109" t="s">
        <v>133</v>
      </c>
      <c r="I9" s="294" t="s">
        <v>134</v>
      </c>
      <c r="J9" s="294"/>
      <c r="K9" s="294"/>
      <c r="L9" s="77"/>
    </row>
    <row r="10" spans="1:16" ht="33.950000000000003" customHeight="1">
      <c r="A10" s="307" t="s">
        <v>135</v>
      </c>
      <c r="B10" s="307"/>
      <c r="C10" s="307"/>
      <c r="D10" s="307"/>
      <c r="E10" s="307"/>
      <c r="F10" s="307"/>
      <c r="G10" s="314"/>
      <c r="H10" s="110" t="str">
        <f>IF('Baseline_Practice info'!K5=1,"Currently met", "Not currently met")</f>
        <v>Not currently met</v>
      </c>
      <c r="I10" s="302" t="str">
        <f>IFERROR(IF(H10 = "Not currently met", "Consider adding this as a goal. Click here for some ideas.", ""), "")</f>
        <v>Consider adding this as a goal. Click here for some ideas.</v>
      </c>
      <c r="J10" s="302"/>
      <c r="K10" s="302"/>
      <c r="L10" s="75" t="str">
        <f>IFERROR(IF(H10 = "Not currently met","", ""), "Something is wrong. Click here to check data entry for errors.")</f>
        <v/>
      </c>
      <c r="M10" s="76"/>
      <c r="N10" s="107"/>
      <c r="P10" t="s">
        <v>136</v>
      </c>
    </row>
    <row r="11" spans="1:16" ht="33.950000000000003" customHeight="1">
      <c r="A11" s="297" t="s">
        <v>137</v>
      </c>
      <c r="B11" s="297"/>
      <c r="C11" s="297"/>
      <c r="D11" s="297"/>
      <c r="E11" s="297"/>
      <c r="F11" s="297"/>
      <c r="G11" s="315"/>
      <c r="H11" s="111" t="str">
        <f>IF('Baseline_Practice info'!K47=1, "Currently met", "Not currently met")</f>
        <v>Not currently met</v>
      </c>
      <c r="I11" s="302" t="str">
        <f>IFERROR(IF(H11= "Not currently met", "Consider adding this as a goal. Click here for some ideas.", ""), "")</f>
        <v>Consider adding this as a goal. Click here for some ideas.</v>
      </c>
      <c r="J11" s="302"/>
      <c r="K11" s="302"/>
      <c r="L11" s="75" t="str">
        <f>IFERROR(IF(H11 = "Not currently met","", ""), "Something is wrong. Click here to check data entry for errors.")</f>
        <v/>
      </c>
      <c r="M11" s="76"/>
      <c r="P11" t="s">
        <v>138</v>
      </c>
    </row>
    <row r="12" spans="1:16" ht="33.950000000000003" customHeight="1">
      <c r="A12" s="297" t="s">
        <v>139</v>
      </c>
      <c r="B12" s="297"/>
      <c r="C12" s="297"/>
      <c r="D12" s="297"/>
      <c r="E12" s="297"/>
      <c r="F12" s="297"/>
      <c r="G12" s="315"/>
      <c r="H12" s="111" t="str">
        <f>IF('Baseline_Practice info'!K33=1, "Currently met", "Not currently met")</f>
        <v>Not currently met</v>
      </c>
      <c r="I12" s="302" t="str">
        <f>IFERROR(IF(H12 = "Not currently met", "Consider adding this as a goal. Click here for some ideas.", ""), "")</f>
        <v>Consider adding this as a goal. Click here for some ideas.</v>
      </c>
      <c r="J12" s="302"/>
      <c r="K12" s="302"/>
      <c r="L12" s="75" t="str">
        <f>IFERROR(IF(H12 =  "Not currently met","", ""), "Something is wrong. Click here to check data entry for errors.")</f>
        <v/>
      </c>
      <c r="M12" s="76"/>
      <c r="P12" t="s">
        <v>140</v>
      </c>
    </row>
    <row r="13" spans="1:16" ht="33.950000000000003" customHeight="1">
      <c r="A13" s="297" t="s">
        <v>141</v>
      </c>
      <c r="B13" s="297"/>
      <c r="C13" s="297"/>
      <c r="D13" s="297"/>
      <c r="E13" s="297"/>
      <c r="F13" s="297"/>
      <c r="G13" s="315"/>
      <c r="H13" s="111" t="str">
        <f>IF('Baseline_Practice info'!K50=1, "Currently met", "Not currently met")</f>
        <v>Not currently met</v>
      </c>
      <c r="I13" s="302" t="str">
        <f>IFERROR(IF(H13 = "Not currently met", "Consider adding this as a goal. Click here for some ideas.", ""), "")</f>
        <v>Consider adding this as a goal. Click here for some ideas.</v>
      </c>
      <c r="J13" s="302"/>
      <c r="K13" s="302"/>
      <c r="L13" s="75" t="str">
        <f>IFERROR(IF(H13 =  "Not currently met","", ""), "Something is wrong. Click here to check data entry for errors.")</f>
        <v/>
      </c>
      <c r="M13" s="76"/>
      <c r="P13" t="s">
        <v>142</v>
      </c>
    </row>
    <row r="14" spans="1:16" ht="53.25" customHeight="1">
      <c r="A14" s="297" t="s">
        <v>143</v>
      </c>
      <c r="B14" s="297"/>
      <c r="C14" s="297"/>
      <c r="D14" s="297"/>
      <c r="E14" s="297"/>
      <c r="F14" s="297"/>
      <c r="G14" s="315"/>
      <c r="H14" s="111" t="str">
        <f>IF('Baseline_Practice info'!K51=1, "Currently met", "Not currently met")</f>
        <v>Not currently met</v>
      </c>
      <c r="I14" s="302" t="str">
        <f>IFERROR(IF(H14 ="Not currently met", "Consider adding this as a goal. Click here for some ideas.", ""), "")</f>
        <v>Consider adding this as a goal. Click here for some ideas.</v>
      </c>
      <c r="J14" s="302"/>
      <c r="K14" s="302"/>
      <c r="L14" s="75" t="str">
        <f>IFERROR(IF(H14 = "Not currently met","", ""), "Something is wrong. Click here to check data entry for errors.")</f>
        <v/>
      </c>
      <c r="M14" s="76"/>
      <c r="P14" t="s">
        <v>144</v>
      </c>
    </row>
    <row r="15" spans="1:16" ht="45" customHeight="1">
      <c r="A15" s="297" t="s">
        <v>145</v>
      </c>
      <c r="B15" s="297"/>
      <c r="C15" s="297"/>
      <c r="D15" s="297"/>
      <c r="E15" s="297"/>
      <c r="F15" s="297"/>
      <c r="G15" s="315"/>
      <c r="H15" s="111" t="str" cm="1">
        <f t="array" ref="H15">_xlfn.IFS('Baseline_Practice info'!K63=" ", "Not currently met", 'Baseline_Practice info'!K63=0, "Not currently met", 'Baseline_Practice info'!K63=1, "Not currently met", 'Baseline_Practice info'!K63=2, "Not currently met", 'Baseline_Practice info'!K63=3, "Currently met",'Baseline_Practice info'!K63=4, "Currently met")</f>
        <v>Not currently met</v>
      </c>
      <c r="I15" s="302" t="str">
        <f>IFERROR(IF(H15 ="Not currently met", "Consider adding this as a goal. Click here for some ideas.", ""), "")</f>
        <v>Consider adding this as a goal. Click here for some ideas.</v>
      </c>
      <c r="J15" s="302"/>
      <c r="K15" s="302"/>
      <c r="L15" s="75" t="str">
        <f>IFERROR(IF(H15 ="Not currently met","", ""), "Something is wrong. Click here to check data entry for errors.")</f>
        <v/>
      </c>
      <c r="M15" s="76"/>
      <c r="P15" t="s">
        <v>146</v>
      </c>
    </row>
    <row r="16" spans="1:16" ht="50.25" customHeight="1">
      <c r="A16" s="297" t="s">
        <v>147</v>
      </c>
      <c r="B16" s="297"/>
      <c r="C16" s="297"/>
      <c r="D16" s="297"/>
      <c r="E16" s="297"/>
      <c r="F16" s="297"/>
      <c r="G16" s="315"/>
      <c r="H16" s="112" t="e">
        <f>AVERAGE('Baseline_Chart data'!AS29:CF29)</f>
        <v>#DIV/0!</v>
      </c>
      <c r="I16" s="296" t="str">
        <f>IFERROR(IF(H16 &lt;0.5, "If &lt; 50%, consider adding it as a goal. Click here for some ideas.",""), "")</f>
        <v/>
      </c>
      <c r="J16" s="309"/>
      <c r="K16" s="309"/>
      <c r="L16" s="75" t="str">
        <f>IFERROR(IF(H16,"", ""), "Something is wrong. Click here to check data entry for errors.")</f>
        <v>Something is wrong. Click here to check data entry for errors.</v>
      </c>
      <c r="M16" s="76"/>
      <c r="P16" t="s">
        <v>148</v>
      </c>
    </row>
    <row r="17" spans="1:16" ht="48" customHeight="1">
      <c r="A17" s="297" t="s">
        <v>149</v>
      </c>
      <c r="B17" s="297"/>
      <c r="C17" s="297"/>
      <c r="D17" s="297"/>
      <c r="E17" s="297"/>
      <c r="F17" s="297"/>
      <c r="G17" s="315"/>
      <c r="H17" s="112" t="e">
        <f>AVERAGE('Baseline_Chart data'!AS26:CF26)</f>
        <v>#DIV/0!</v>
      </c>
      <c r="I17" s="296" t="str">
        <f>IFERROR(IF(H17 &lt;0.75, "If &lt; 75%, consider adding it as a goal. Click here for some ideas.",""), "")</f>
        <v/>
      </c>
      <c r="J17" s="309"/>
      <c r="K17" s="309"/>
      <c r="L17" s="75" t="str">
        <f>IFERROR(IF(H17,"", ""), "Something is wrong. Click here to check data entry for errors.")</f>
        <v>Something is wrong. Click here to check data entry for errors.</v>
      </c>
      <c r="M17" s="76"/>
      <c r="P17" t="s">
        <v>150</v>
      </c>
    </row>
    <row r="18" spans="1:16" ht="47.25" customHeight="1">
      <c r="A18" s="297" t="s">
        <v>151</v>
      </c>
      <c r="B18" s="297"/>
      <c r="C18" s="297"/>
      <c r="D18" s="297"/>
      <c r="E18" s="297"/>
      <c r="F18" s="297"/>
      <c r="G18" s="315"/>
      <c r="H18" s="112" t="e">
        <f>AVERAGE('Baseline_Chart data'!AS32:CF32)</f>
        <v>#DIV/0!</v>
      </c>
      <c r="I18" s="296" t="str">
        <f>IFERROR(IF(H18 &lt;0.75, "If &lt; 75%, consider adding it as a goal. Click here for some ideas.",""), "")</f>
        <v/>
      </c>
      <c r="J18" s="309"/>
      <c r="K18" s="309"/>
      <c r="L18" s="75" t="str">
        <f>IFERROR(IF(H18,"", ""), "Something is wrong. Click here to check data entry for errors.")</f>
        <v>Something is wrong. Click here to check data entry for errors.</v>
      </c>
      <c r="M18" s="76"/>
      <c r="P18" t="s">
        <v>152</v>
      </c>
    </row>
    <row r="19" spans="1:16" ht="33.950000000000003" customHeight="1">
      <c r="A19" s="297" t="s">
        <v>153</v>
      </c>
      <c r="B19" s="297"/>
      <c r="C19" s="297"/>
      <c r="D19" s="297"/>
      <c r="E19" s="297"/>
      <c r="F19" s="297"/>
      <c r="G19" s="315"/>
      <c r="H19" s="112">
        <f>'Baseline_Practice info'!K80/100</f>
        <v>0</v>
      </c>
      <c r="I19" s="296" t="str">
        <f>IFERROR(IF(H19 &lt;0.5, "If &lt; 50%, consider adding it as a goal. Click here for some ideas.",""), "")</f>
        <v>If &lt; 50%, consider adding it as a goal. Click here for some ideas.</v>
      </c>
      <c r="J19" s="309"/>
      <c r="K19" s="309"/>
      <c r="L19" s="75" t="str">
        <f>IF(H19 &gt;1, "Something is wrong. Click here to check data entry for errors.", "")</f>
        <v/>
      </c>
      <c r="M19" s="76"/>
      <c r="P19" t="s">
        <v>154</v>
      </c>
    </row>
    <row r="20" spans="1:16" ht="33.950000000000003" customHeight="1">
      <c r="A20" s="297" t="s">
        <v>155</v>
      </c>
      <c r="B20" s="297"/>
      <c r="C20" s="297"/>
      <c r="D20" s="297"/>
      <c r="E20" s="297"/>
      <c r="F20" s="297"/>
      <c r="G20" s="315"/>
      <c r="H20" s="113" t="str">
        <f>IF('Baseline_Practice info'!K84=1, "Currently met", "Not currently met")</f>
        <v>Not currently met</v>
      </c>
      <c r="I20" s="302" t="str">
        <f>IFERROR(IF(H20 = "Not currently met", "Consider adding this as a goal. Click here for some ideas.", ""), "")</f>
        <v>Consider adding this as a goal. Click here for some ideas.</v>
      </c>
      <c r="J20" s="302"/>
      <c r="K20" s="302"/>
      <c r="L20" s="75" t="str">
        <f>IFERROR(IF(H20 ="Not currently met","", ""), "Something is wrong. Click here to check data entry for errors.")</f>
        <v/>
      </c>
      <c r="M20" s="76"/>
      <c r="P20" t="s">
        <v>156</v>
      </c>
    </row>
    <row r="22" spans="1:16">
      <c r="A22" s="42"/>
      <c r="B22" s="43"/>
      <c r="C22" s="43"/>
      <c r="D22" s="43"/>
      <c r="E22" s="43"/>
      <c r="F22" s="43"/>
      <c r="G22" s="43"/>
      <c r="H22" s="43"/>
      <c r="I22" s="43"/>
      <c r="J22" s="43"/>
      <c r="K22" s="43"/>
      <c r="L22" s="43"/>
      <c r="M22" s="43"/>
    </row>
    <row r="23" spans="1:16" ht="56.25" customHeight="1">
      <c r="A23" s="317" t="s">
        <v>411</v>
      </c>
      <c r="B23" s="306"/>
      <c r="C23" s="306"/>
      <c r="D23" s="306"/>
      <c r="E23" s="306"/>
      <c r="F23" s="306"/>
      <c r="G23" s="306"/>
      <c r="H23" s="306"/>
      <c r="I23" s="306"/>
      <c r="J23" s="306"/>
      <c r="K23" s="306"/>
      <c r="L23" s="2"/>
      <c r="M23" s="2"/>
    </row>
    <row r="24" spans="1:16" ht="18.75">
      <c r="A24" s="41" t="s">
        <v>157</v>
      </c>
    </row>
    <row r="25" spans="1:16" ht="15.75">
      <c r="A25" s="303" t="s">
        <v>158</v>
      </c>
      <c r="B25" s="303"/>
      <c r="C25" s="303"/>
      <c r="D25" s="303"/>
      <c r="E25" s="303"/>
      <c r="F25" s="303"/>
      <c r="G25" s="303"/>
      <c r="H25" s="303"/>
      <c r="I25" s="303"/>
    </row>
    <row r="26" spans="1:16" ht="18.75">
      <c r="A26" s="41"/>
    </row>
    <row r="27" spans="1:16" ht="21">
      <c r="A27" s="77"/>
      <c r="B27" s="77"/>
      <c r="C27" s="77"/>
      <c r="D27" s="77"/>
      <c r="E27" s="77"/>
      <c r="F27" s="77"/>
      <c r="G27" s="77"/>
      <c r="H27" s="115" t="s">
        <v>133</v>
      </c>
      <c r="I27" s="294" t="s">
        <v>134</v>
      </c>
      <c r="J27" s="294"/>
      <c r="K27" s="294"/>
      <c r="L27" s="77"/>
    </row>
    <row r="28" spans="1:16" ht="33.950000000000003" customHeight="1">
      <c r="A28" s="307" t="s">
        <v>159</v>
      </c>
      <c r="B28" s="307"/>
      <c r="C28" s="307"/>
      <c r="D28" s="307"/>
      <c r="E28" s="307"/>
      <c r="F28" s="307"/>
      <c r="G28" s="308"/>
      <c r="H28" s="47"/>
      <c r="I28" s="304"/>
      <c r="J28" s="305"/>
      <c r="K28" s="305"/>
      <c r="L28" s="72"/>
    </row>
    <row r="29" spans="1:16" ht="33.950000000000003" customHeight="1">
      <c r="A29" s="108"/>
      <c r="B29" s="297" t="s">
        <v>160</v>
      </c>
      <c r="C29" s="297"/>
      <c r="D29" s="297"/>
      <c r="E29" s="297"/>
      <c r="F29" s="297"/>
      <c r="G29" s="298"/>
      <c r="H29" s="44" t="e">
        <f>AVERAGE('Baseline_Chart data'!AS7:CF7)</f>
        <v>#DIV/0!</v>
      </c>
      <c r="I29" s="296" t="str">
        <f>IFERROR(IF(H29 &lt;0.8, "If &lt; 80%, consider adding it as a goal. Click here for some ideas.",""), "")</f>
        <v/>
      </c>
      <c r="J29" s="309"/>
      <c r="K29" s="309"/>
      <c r="L29" s="75" t="str">
        <f>IFERROR(IF(H29,"", ""), "Something is wrong. Click here to check data entry for errors.")</f>
        <v>Something is wrong. Click here to check data entry for errors.</v>
      </c>
      <c r="P29" t="s">
        <v>161</v>
      </c>
    </row>
    <row r="30" spans="1:16" ht="33.950000000000003" customHeight="1">
      <c r="A30" s="108"/>
      <c r="B30" s="297" t="s">
        <v>162</v>
      </c>
      <c r="C30" s="297"/>
      <c r="D30" s="297"/>
      <c r="E30" s="297"/>
      <c r="F30" s="297"/>
      <c r="G30" s="298"/>
      <c r="H30" s="44" t="e">
        <f>AVERAGE('Baseline_Chart data'!AS8:CF8)</f>
        <v>#DIV/0!</v>
      </c>
      <c r="I30" s="296" t="str">
        <f>IFERROR(IF(H30 &lt;0.8, "If &lt; 80%, consider adding it as a goal. Click here for some ideas.",""), "")</f>
        <v/>
      </c>
      <c r="J30" s="309"/>
      <c r="K30" s="309"/>
      <c r="L30" s="75" t="str">
        <f>IFERROR(IF(H30,"", ""), "Something is wrong. Click here to check data entry for errors.")</f>
        <v>Something is wrong. Click here to check data entry for errors.</v>
      </c>
      <c r="P30" t="s">
        <v>163</v>
      </c>
    </row>
    <row r="31" spans="1:16" ht="33.950000000000003" customHeight="1">
      <c r="A31" s="108"/>
      <c r="B31" s="297" t="s">
        <v>164</v>
      </c>
      <c r="C31" s="297"/>
      <c r="D31" s="297"/>
      <c r="E31" s="297"/>
      <c r="F31" s="297"/>
      <c r="G31" s="298"/>
      <c r="H31" s="44" t="e">
        <f>AVERAGE('Baseline_Chart data'!AS9:CF9)</f>
        <v>#DIV/0!</v>
      </c>
      <c r="I31" s="296" t="str">
        <f>IFERROR(IF(H31 &lt;0.8, "If &lt; 80%, consider adding it as a goal. Click here for some ideas.",""), "")</f>
        <v/>
      </c>
      <c r="J31" s="309"/>
      <c r="K31" s="309"/>
      <c r="L31" s="75" t="str">
        <f>IFERROR(IF(H31,"", ""), "Something is wrong. Click here to check data entry for errors.")</f>
        <v>Something is wrong. Click here to check data entry for errors.</v>
      </c>
      <c r="P31" t="s">
        <v>165</v>
      </c>
    </row>
    <row r="32" spans="1:16" ht="33.950000000000003" customHeight="1">
      <c r="A32" s="297" t="s">
        <v>166</v>
      </c>
      <c r="B32" s="297"/>
      <c r="C32" s="297"/>
      <c r="D32" s="297"/>
      <c r="E32" s="297"/>
      <c r="F32" s="297"/>
      <c r="G32" s="298"/>
      <c r="H32" s="47"/>
      <c r="I32" s="304"/>
      <c r="J32" s="305"/>
      <c r="K32" s="305"/>
      <c r="L32" s="73"/>
    </row>
    <row r="33" spans="1:16" ht="33.950000000000003" customHeight="1">
      <c r="A33" s="108"/>
      <c r="B33" s="297" t="s">
        <v>167</v>
      </c>
      <c r="C33" s="297"/>
      <c r="D33" s="297"/>
      <c r="E33" s="297"/>
      <c r="F33" s="297"/>
      <c r="G33" s="298"/>
      <c r="H33" s="44" t="e">
        <f>AVERAGE('Baseline_Chart data'!AS11:CF11)</f>
        <v>#DIV/0!</v>
      </c>
      <c r="I33" s="296" t="str">
        <f>IFERROR(IF(H33&lt;0.8, "If &lt; 80%, consider adding it as a goal. Click here for some ideas.",""), "")</f>
        <v/>
      </c>
      <c r="J33" s="309"/>
      <c r="K33" s="309"/>
      <c r="L33" s="75" t="str">
        <f>IFERROR(IF(H33,"", ""), "Something is wrong. Click here to check data entry for errors.")</f>
        <v>Something is wrong. Click here to check data entry for errors.</v>
      </c>
      <c r="P33" t="s">
        <v>168</v>
      </c>
    </row>
    <row r="34" spans="1:16" ht="33.950000000000003" customHeight="1">
      <c r="A34" s="108"/>
      <c r="B34" s="297" t="s">
        <v>169</v>
      </c>
      <c r="C34" s="297"/>
      <c r="D34" s="297"/>
      <c r="E34" s="297"/>
      <c r="F34" s="297"/>
      <c r="G34" s="298"/>
      <c r="H34" s="44" t="e">
        <f>AVERAGE('Baseline_Chart data'!AS12:CF12)</f>
        <v>#DIV/0!</v>
      </c>
      <c r="I34" s="296" t="str">
        <f>IFERROR(IF(H34&lt;0.8, "If &lt; 80%, consider adding it as a goal. Click here for some ideas.",""), "")</f>
        <v/>
      </c>
      <c r="J34" s="309"/>
      <c r="K34" s="309"/>
      <c r="L34" s="75" t="str">
        <f>IFERROR(IF(H34,"", ""), "Something is wrong. Click here to check data entry for errors.")</f>
        <v>Something is wrong. Click here to check data entry for errors.</v>
      </c>
      <c r="P34" t="s">
        <v>170</v>
      </c>
    </row>
    <row r="35" spans="1:16" ht="33.950000000000003" customHeight="1">
      <c r="A35" s="108"/>
      <c r="B35" s="297" t="s">
        <v>171</v>
      </c>
      <c r="C35" s="297"/>
      <c r="D35" s="297"/>
      <c r="E35" s="297"/>
      <c r="F35" s="297"/>
      <c r="G35" s="298"/>
      <c r="H35" s="44" t="e">
        <f>AVERAGE('Baseline_Chart data'!AS13:CF13)</f>
        <v>#DIV/0!</v>
      </c>
      <c r="I35" s="296" t="str">
        <f>IFERROR(IF(H35&lt;0.8, "If &lt; 80%, consider adding it as a goal. Click here for some ideas.",""), "")</f>
        <v/>
      </c>
      <c r="J35" s="309"/>
      <c r="K35" s="309"/>
      <c r="L35" s="75" t="str">
        <f>IFERROR(IF(H35,"", ""), "Something is wrong. Click here to check data entry for errors.")</f>
        <v>Something is wrong. Click here to check data entry for errors.</v>
      </c>
      <c r="P35" t="s">
        <v>172</v>
      </c>
    </row>
    <row r="36" spans="1:16" ht="33.950000000000003" customHeight="1">
      <c r="A36" s="297" t="s">
        <v>173</v>
      </c>
      <c r="B36" s="297"/>
      <c r="C36" s="297"/>
      <c r="D36" s="297"/>
      <c r="E36" s="297"/>
      <c r="F36" s="297"/>
      <c r="G36" s="298"/>
      <c r="H36" s="47"/>
      <c r="I36" s="316"/>
      <c r="J36" s="316"/>
      <c r="K36" s="316"/>
      <c r="L36" s="73"/>
    </row>
    <row r="37" spans="1:16" ht="33.950000000000003" customHeight="1">
      <c r="A37" s="114"/>
      <c r="B37" s="297" t="s">
        <v>174</v>
      </c>
      <c r="C37" s="297"/>
      <c r="D37" s="297"/>
      <c r="E37" s="297"/>
      <c r="F37" s="297"/>
      <c r="G37" s="298"/>
      <c r="H37" s="44" t="e">
        <f>AVERAGE('Baseline_Chart data'!AS15:CF15)</f>
        <v>#DIV/0!</v>
      </c>
      <c r="I37" s="296" t="str">
        <f>IFERROR(IF(H37&lt;0.8, "If &lt; 80%, consider adding it as a goal. Click here for some ideas.",""), "")</f>
        <v/>
      </c>
      <c r="J37" s="309"/>
      <c r="K37" s="309"/>
      <c r="L37" s="75" t="str">
        <f>IFERROR(IF(H37,"", ""), "Something is wrong. Click here to check data entry for errors.")</f>
        <v>Something is wrong. Click here to check data entry for errors.</v>
      </c>
      <c r="P37" t="s">
        <v>175</v>
      </c>
    </row>
    <row r="38" spans="1:16" ht="33.950000000000003" customHeight="1">
      <c r="A38" s="114"/>
      <c r="B38" s="297" t="s">
        <v>176</v>
      </c>
      <c r="C38" s="297"/>
      <c r="D38" s="297"/>
      <c r="E38" s="297"/>
      <c r="F38" s="297"/>
      <c r="G38" s="298"/>
      <c r="H38" s="44" t="e">
        <f>AVERAGE('Baseline_Chart data'!AS16:CF16)</f>
        <v>#DIV/0!</v>
      </c>
      <c r="I38" s="296" t="str">
        <f>IFERROR(IF(H38&lt;0.8, "If &lt; 80%, consider adding it as a goal. Click here for some ideas.",""), "")</f>
        <v/>
      </c>
      <c r="J38" s="309"/>
      <c r="K38" s="309"/>
      <c r="L38" s="75" t="str">
        <f>IFERROR(IF(H38,"", ""), "Something is wrong. Click here to check data entry for errors.")</f>
        <v>Something is wrong. Click here to check data entry for errors.</v>
      </c>
      <c r="P38" t="s">
        <v>177</v>
      </c>
    </row>
    <row r="39" spans="1:16" ht="33.950000000000003" customHeight="1">
      <c r="A39" s="114"/>
      <c r="B39" s="297" t="s">
        <v>178</v>
      </c>
      <c r="C39" s="297"/>
      <c r="D39" s="297"/>
      <c r="E39" s="297"/>
      <c r="F39" s="297"/>
      <c r="G39" s="298"/>
      <c r="H39" s="44" t="e">
        <f>AVERAGE('Baseline_Chart data'!AS17:CF17)</f>
        <v>#DIV/0!</v>
      </c>
      <c r="I39" s="296" t="str">
        <f>IFERROR(IF(H39&lt;0.8, "If &lt; 80%, consider adding it as a goal. Click here for some ideas.",""), "")</f>
        <v/>
      </c>
      <c r="J39" s="309"/>
      <c r="K39" s="309"/>
      <c r="L39" s="75" t="str">
        <f>IFERROR(IF(H39,"", ""), "Something is wrong. Click here to check data entry for errors.")</f>
        <v>Something is wrong. Click here to check data entry for errors.</v>
      </c>
    </row>
    <row r="40" spans="1:16" ht="45.95" customHeight="1">
      <c r="A40" s="297" t="s">
        <v>179</v>
      </c>
      <c r="B40" s="297"/>
      <c r="C40" s="297"/>
      <c r="D40" s="297"/>
      <c r="E40" s="297"/>
      <c r="F40" s="297"/>
      <c r="G40" s="298"/>
      <c r="H40" s="46" t="str" cm="1">
        <f t="array" ref="H40">_xlfn.IFS('Baseline_Practice info'!K55=" ", "Not currently met", 'Baseline_Practice info'!K55=0, "Not currently met", 'Baseline_Practice info'!K55=1, "Not currently met", 'Baseline_Practice info'!K55=2, "Not currently met", 'Baseline_Practice info'!K55=3, "Currently met",'Baseline_Practice info'!K55=4, "Currently met")</f>
        <v>Not currently met</v>
      </c>
      <c r="I40" s="301" t="str">
        <f>IFERROR(IF(H40 = "Not currently met", "Consider adding this as a goal. Click here for some ideas.", ""), "")</f>
        <v>Consider adding this as a goal. Click here for some ideas.</v>
      </c>
      <c r="J40" s="302"/>
      <c r="K40" s="302"/>
      <c r="L40" s="75" t="str">
        <f>IFERROR(IF(H40 ="Not currently met","", ""), "Something is wrong. Click here to check data entry for errors.")</f>
        <v/>
      </c>
    </row>
    <row r="41" spans="1:16" ht="47.25" customHeight="1">
      <c r="A41" s="297" t="s">
        <v>180</v>
      </c>
      <c r="B41" s="297"/>
      <c r="C41" s="297"/>
      <c r="D41" s="297"/>
      <c r="E41" s="297"/>
      <c r="F41" s="297"/>
      <c r="G41" s="298"/>
      <c r="H41" s="46" t="str" cm="1">
        <f t="array" ref="H41">_xlfn.IFS('Baseline_Practice info'!K64=" ", "Not currently met", 'Baseline_Practice info'!K64=0, "Not currently met", 'Baseline_Practice info'!K64=1, "Not currently met", 'Baseline_Practice info'!K64=2, "Not currently met", 'Baseline_Practice info'!K64=3, "Currently met",'Baseline_Practice info'!K64=4, "Currently met")</f>
        <v>Not currently met</v>
      </c>
      <c r="I41" s="301" t="str">
        <f>IFERROR(IF(H41 = "Not currently met", "Consider adding this as a goal. Click here for some ideas.", ""), "")</f>
        <v>Consider adding this as a goal. Click here for some ideas.</v>
      </c>
      <c r="J41" s="302"/>
      <c r="K41" s="302"/>
      <c r="L41" s="75" t="str">
        <f>IFERROR(IF(H41 ="Not currently met","", ""), "Something is wrong. Click here to check data entry for errors.")</f>
        <v/>
      </c>
    </row>
    <row r="43" spans="1:16">
      <c r="A43" s="42"/>
      <c r="B43" s="43"/>
      <c r="C43" s="43"/>
      <c r="D43" s="43"/>
      <c r="E43" s="43"/>
      <c r="F43" s="43"/>
      <c r="G43" s="43"/>
      <c r="H43" s="43"/>
      <c r="I43" s="43"/>
      <c r="J43" s="43"/>
      <c r="K43" s="43"/>
      <c r="L43" s="43"/>
      <c r="M43" s="43"/>
    </row>
    <row r="44" spans="1:16" ht="56.25" customHeight="1">
      <c r="A44" s="306" t="s">
        <v>380</v>
      </c>
      <c r="B44" s="306"/>
      <c r="C44" s="306"/>
      <c r="D44" s="306"/>
      <c r="E44" s="306"/>
      <c r="F44" s="306"/>
      <c r="G44" s="306"/>
      <c r="H44" s="306"/>
      <c r="I44" s="306"/>
      <c r="J44" s="306"/>
      <c r="K44" s="306"/>
      <c r="L44" s="2"/>
      <c r="M44" s="2"/>
    </row>
    <row r="45" spans="1:16" ht="18.75">
      <c r="A45" s="41" t="s">
        <v>181</v>
      </c>
    </row>
    <row r="46" spans="1:16" ht="15.75">
      <c r="A46" s="303" t="s">
        <v>182</v>
      </c>
      <c r="B46" s="303"/>
      <c r="C46" s="303"/>
      <c r="D46" s="303"/>
      <c r="E46" s="303"/>
      <c r="F46" s="303"/>
      <c r="G46" s="303"/>
      <c r="H46" s="303"/>
      <c r="I46" s="303"/>
    </row>
    <row r="47" spans="1:16" ht="18.75">
      <c r="A47" s="41"/>
    </row>
    <row r="48" spans="1:16" ht="21">
      <c r="A48" s="77"/>
      <c r="B48" s="77"/>
      <c r="C48" s="77"/>
      <c r="D48" s="77"/>
      <c r="E48" s="77"/>
      <c r="F48" s="77"/>
      <c r="G48" s="77"/>
      <c r="H48" s="115" t="s">
        <v>133</v>
      </c>
      <c r="I48" s="294" t="s">
        <v>134</v>
      </c>
      <c r="J48" s="294"/>
      <c r="K48" s="294"/>
      <c r="L48" s="77"/>
    </row>
    <row r="49" spans="1:16" ht="33.950000000000003" customHeight="1">
      <c r="A49" s="307" t="s">
        <v>183</v>
      </c>
      <c r="B49" s="307"/>
      <c r="C49" s="307"/>
      <c r="D49" s="307"/>
      <c r="E49" s="307"/>
      <c r="F49" s="307"/>
      <c r="G49" s="308"/>
      <c r="H49" s="47"/>
      <c r="I49" s="310"/>
      <c r="J49" s="311"/>
      <c r="K49" s="311"/>
    </row>
    <row r="50" spans="1:16" ht="33.950000000000003" customHeight="1">
      <c r="A50" s="108"/>
      <c r="B50" s="297" t="s">
        <v>184</v>
      </c>
      <c r="C50" s="297"/>
      <c r="D50" s="297"/>
      <c r="E50" s="297"/>
      <c r="F50" s="297"/>
      <c r="G50" s="298"/>
      <c r="H50" s="44" t="e">
        <f>AVERAGE('Baseline_Chart data'!AS19:CF19)</f>
        <v>#DIV/0!</v>
      </c>
      <c r="I50" s="296" t="str">
        <f>IFERROR(IF(H50&lt;0.8, "If &lt; 80%, consider adding it as a goal. Click here for some ideas.",""), "")</f>
        <v/>
      </c>
      <c r="J50" s="309"/>
      <c r="K50" s="309"/>
      <c r="L50" s="75" t="str">
        <f>IFERROR(IF(H50,"", ""), "Something is wrong. Click here to check data entry for errors.")</f>
        <v>Something is wrong. Click here to check data entry for errors.</v>
      </c>
      <c r="P50" t="s">
        <v>185</v>
      </c>
    </row>
    <row r="51" spans="1:16" ht="33.950000000000003" customHeight="1">
      <c r="A51" s="108"/>
      <c r="B51" s="297" t="s">
        <v>186</v>
      </c>
      <c r="C51" s="297"/>
      <c r="D51" s="297"/>
      <c r="E51" s="297"/>
      <c r="F51" s="297"/>
      <c r="G51" s="298"/>
      <c r="H51" s="44" t="e">
        <f>AVERAGE('Baseline_Chart data'!AS20:CF20)</f>
        <v>#DIV/0!</v>
      </c>
      <c r="I51" s="296" t="str">
        <f>IFERROR(IF(H51&lt;0.8, "If &lt; 80%, consider adding it as a goal. Click here for some ideas.",""), "")</f>
        <v/>
      </c>
      <c r="J51" s="309"/>
      <c r="K51" s="309"/>
      <c r="L51" s="75" t="str">
        <f>IFERROR(IF(H51,"", ""), "Something is wrong. Click here to check data entry for errors.")</f>
        <v>Something is wrong. Click here to check data entry for errors.</v>
      </c>
      <c r="P51" t="s">
        <v>187</v>
      </c>
    </row>
    <row r="53" spans="1:16">
      <c r="A53" s="42"/>
      <c r="B53" s="43"/>
      <c r="C53" s="43"/>
      <c r="D53" s="43"/>
      <c r="E53" s="43"/>
      <c r="F53" s="43"/>
      <c r="G53" s="43"/>
      <c r="H53" s="43"/>
      <c r="I53" s="43"/>
      <c r="J53" s="43"/>
      <c r="K53" s="43"/>
      <c r="L53" s="43"/>
      <c r="M53" s="43"/>
    </row>
    <row r="54" spans="1:16" ht="56.25" customHeight="1">
      <c r="A54" s="306" t="s">
        <v>188</v>
      </c>
      <c r="B54" s="306"/>
      <c r="C54" s="306"/>
      <c r="D54" s="306"/>
      <c r="E54" s="306"/>
      <c r="F54" s="306"/>
      <c r="G54" s="306"/>
      <c r="H54" s="306"/>
      <c r="I54" s="306"/>
      <c r="J54" s="306"/>
      <c r="K54" s="306"/>
      <c r="L54" s="2"/>
      <c r="M54" s="2"/>
    </row>
    <row r="55" spans="1:16" ht="18.75">
      <c r="A55" s="41" t="s">
        <v>189</v>
      </c>
    </row>
    <row r="56" spans="1:16" ht="15.75">
      <c r="A56" s="303" t="s">
        <v>190</v>
      </c>
      <c r="B56" s="303"/>
      <c r="C56" s="303"/>
      <c r="D56" s="303"/>
      <c r="E56" s="303"/>
      <c r="F56" s="303"/>
      <c r="G56" s="303"/>
      <c r="H56" s="303"/>
      <c r="I56" s="303"/>
    </row>
    <row r="57" spans="1:16" ht="18.75">
      <c r="A57" s="41"/>
    </row>
    <row r="58" spans="1:16" ht="21">
      <c r="A58" s="77"/>
      <c r="B58" s="77"/>
      <c r="C58" s="77"/>
      <c r="D58" s="77"/>
      <c r="E58" s="77"/>
      <c r="F58" s="77"/>
      <c r="G58" s="77"/>
      <c r="H58" s="115" t="s">
        <v>133</v>
      </c>
      <c r="I58" s="294" t="s">
        <v>134</v>
      </c>
      <c r="J58" s="294"/>
      <c r="K58" s="294"/>
      <c r="L58" s="77"/>
    </row>
    <row r="59" spans="1:16" ht="51.75" customHeight="1">
      <c r="A59" s="307" t="s">
        <v>191</v>
      </c>
      <c r="B59" s="307"/>
      <c r="C59" s="307"/>
      <c r="D59" s="307"/>
      <c r="E59" s="307"/>
      <c r="F59" s="307"/>
      <c r="G59" s="308"/>
      <c r="H59" s="44" t="e">
        <f>AVERAGE('Baseline_Chart data'!AS23:CF23)</f>
        <v>#DIV/0!</v>
      </c>
      <c r="I59" s="296" t="str">
        <f>IFERROR(IF(H59&lt;0.7, "If &lt; 70%, consider adding it as a goal. Click here for some ideas.",""), "")</f>
        <v/>
      </c>
      <c r="J59" s="309"/>
      <c r="K59" s="309"/>
      <c r="L59" s="75" t="str">
        <f>IFERROR(IF(H59,"", ""), "Something is wrong. Click here to check data entry for errors.")</f>
        <v>Something is wrong. Click here to check data entry for errors.</v>
      </c>
      <c r="P59" t="s">
        <v>192</v>
      </c>
    </row>
    <row r="60" spans="1:16" ht="53.25" customHeight="1">
      <c r="A60" s="297" t="s">
        <v>193</v>
      </c>
      <c r="B60" s="297"/>
      <c r="C60" s="297"/>
      <c r="D60" s="297"/>
      <c r="E60" s="297"/>
      <c r="F60" s="297"/>
      <c r="G60" s="298"/>
      <c r="H60" s="44" t="e">
        <f>AVERAGE('Baseline_Chart data'!AS24:CF24)</f>
        <v>#DIV/0!</v>
      </c>
      <c r="I60" s="296" t="str">
        <f>IFERROR(IF(H60&lt;0.5, "If &lt; 50%, consider adding it as a goal. Click here for some ideas.",""), "")</f>
        <v/>
      </c>
      <c r="J60" s="309"/>
      <c r="K60" s="309"/>
      <c r="L60" s="75" t="str">
        <f>IFERROR(IF(H60,"", ""), "Something is wrong. Click here to check data entry for errors.")</f>
        <v>Something is wrong. Click here to check data entry for errors.</v>
      </c>
      <c r="P60" t="s">
        <v>194</v>
      </c>
    </row>
    <row r="61" spans="1:16" ht="45.75" customHeight="1">
      <c r="A61" s="297" t="s">
        <v>195</v>
      </c>
      <c r="B61" s="297"/>
      <c r="C61" s="297"/>
      <c r="D61" s="297"/>
      <c r="E61" s="297"/>
      <c r="F61" s="297"/>
      <c r="G61" s="298"/>
      <c r="H61" s="46" t="str" cm="1">
        <f t="array" ref="H61">_xlfn.IFS('Baseline_Practice info'!K65=" ", "Not currently met", 'Baseline_Practice info'!K65=0, "Not currently met", 'Baseline_Practice info'!K65=1, "Not currently met", 'Baseline_Practice info'!K65=2, "Not currently met", 'Baseline_Practice info'!K65=3, "Currently met",'Baseline_Practice info'!K65=4, "Currently met")</f>
        <v>Not currently met</v>
      </c>
      <c r="I61" s="301" t="str">
        <f>IFERROR(IF(H61 = "Not currently met", "Consider adding this as a goal. Click here for some ideas.", ""), "")</f>
        <v>Consider adding this as a goal. Click here for some ideas.</v>
      </c>
      <c r="J61" s="302"/>
      <c r="K61" s="302"/>
      <c r="L61" s="75" t="str">
        <f>IFERROR(IF(H61 ="Not currently met","", ""), "Something is wrong. Click here to check data entry for errors.")</f>
        <v/>
      </c>
      <c r="P61" t="s">
        <v>196</v>
      </c>
    </row>
    <row r="62" spans="1:16" ht="33.950000000000003" customHeight="1">
      <c r="A62" s="297" t="s">
        <v>197</v>
      </c>
      <c r="B62" s="297"/>
      <c r="C62" s="297"/>
      <c r="D62" s="297"/>
      <c r="E62" s="297"/>
      <c r="F62" s="297"/>
      <c r="G62" s="298"/>
      <c r="H62" s="46" t="str" cm="1">
        <f t="array" ref="H62">_xlfn.IFS('Baseline_Practice info'!K59=" ", "Not currently met", 'Baseline_Practice info'!K59=0, "Not currently met", 'Baseline_Practice info'!K59=1, "Not currently met", 'Baseline_Practice info'!K59=2, "Not currently met", 'Baseline_Practice info'!K59=3, "Currently met",'Baseline_Practice info'!K59=4, "Currently met")</f>
        <v>Not currently met</v>
      </c>
      <c r="I62" s="301" t="str">
        <f>IFERROR(IF(H62 = "Not currently met", "Consider adding this as a goal. Click here for some ideas.", ""), "")</f>
        <v>Consider adding this as a goal. Click here for some ideas.</v>
      </c>
      <c r="J62" s="302"/>
      <c r="K62" s="302"/>
      <c r="L62" s="75" t="str">
        <f>IFERROR(IF(H62 ="Not currently met","", ""), "Something is wrong. Click here to check data entry for errors.")</f>
        <v/>
      </c>
    </row>
    <row r="63" spans="1:16" ht="54.6" customHeight="1">
      <c r="A63" s="248"/>
      <c r="B63" s="297" t="s">
        <v>198</v>
      </c>
      <c r="C63" s="297"/>
      <c r="D63" s="297"/>
      <c r="E63" s="297"/>
      <c r="F63" s="297"/>
      <c r="G63" s="298"/>
      <c r="H63" s="44" t="e">
        <f>AVERAGE('Baseline_Chart data'!AS25:CF25)</f>
        <v>#DIV/0!</v>
      </c>
      <c r="I63" s="295" t="str">
        <f>IFERROR(IF(H63&lt;0.8, "If &lt; 80%, consider adding it as a goal. Click here for some ideas.",""), "")</f>
        <v/>
      </c>
      <c r="J63" s="296"/>
      <c r="K63" s="296"/>
      <c r="L63" s="75" t="str">
        <f>IFERROR(IF(H63,"", ""), "Something is wrong. Click here to check data entry for errors.")</f>
        <v>Something is wrong. Click here to check data entry for errors.</v>
      </c>
    </row>
    <row r="64" spans="1:16" ht="33.950000000000003" customHeight="1">
      <c r="A64" s="297" t="s">
        <v>199</v>
      </c>
      <c r="B64" s="297"/>
      <c r="C64" s="297"/>
      <c r="D64" s="297"/>
      <c r="E64" s="297"/>
      <c r="F64" s="297"/>
      <c r="G64" s="298"/>
      <c r="H64" s="46" t="str" cm="1">
        <f t="array" ref="H64">_xlfn.IFS('Baseline_Practice info'!K60=" ", "Not currently met", 'Baseline_Practice info'!K60=0, "Not currently met", 'Baseline_Practice info'!K60=1, "Not currently met", 'Baseline_Practice info'!K60=2, "Not currently met", 'Baseline_Practice info'!K60=3, "Currently met",'Baseline_Practice info'!K60=4, "Currently met")</f>
        <v>Not currently met</v>
      </c>
      <c r="I64" s="301" t="str">
        <f>IFERROR(IF(H64 = "Not currently met", "Consider adding this as a goal. Click here for some ideas.", ""), "")</f>
        <v>Consider adding this as a goal. Click here for some ideas.</v>
      </c>
      <c r="J64" s="302"/>
      <c r="K64" s="302"/>
      <c r="L64" s="75" t="str">
        <f>IFERROR(IF(H64 ="Not currently met","", ""), "Something is wrong. Click here to check data entry for errors.")</f>
        <v/>
      </c>
    </row>
    <row r="66" spans="1:16">
      <c r="A66" s="42"/>
      <c r="B66" s="43"/>
      <c r="C66" s="43"/>
      <c r="D66" s="43"/>
      <c r="E66" s="43"/>
      <c r="F66" s="43"/>
      <c r="G66" s="43"/>
      <c r="H66" s="43"/>
      <c r="I66" s="43"/>
      <c r="J66" s="43"/>
      <c r="K66" s="43"/>
      <c r="L66" s="43"/>
      <c r="M66" s="43"/>
    </row>
    <row r="67" spans="1:16" ht="56.25" customHeight="1">
      <c r="A67" s="306" t="s">
        <v>381</v>
      </c>
      <c r="B67" s="306"/>
      <c r="C67" s="306"/>
      <c r="D67" s="306"/>
      <c r="E67" s="306"/>
      <c r="F67" s="306"/>
      <c r="G67" s="306"/>
      <c r="H67" s="306"/>
      <c r="I67" s="306"/>
      <c r="J67" s="306"/>
      <c r="K67" s="306"/>
      <c r="L67" s="2"/>
      <c r="M67" s="2"/>
    </row>
    <row r="68" spans="1:16" ht="18.75">
      <c r="A68" s="41" t="s">
        <v>200</v>
      </c>
    </row>
    <row r="69" spans="1:16" ht="15.75">
      <c r="A69" s="303" t="s">
        <v>201</v>
      </c>
      <c r="B69" s="303"/>
      <c r="C69" s="303"/>
      <c r="D69" s="303"/>
      <c r="E69" s="303"/>
      <c r="F69" s="303"/>
      <c r="G69" s="303"/>
      <c r="H69" s="303"/>
      <c r="I69" s="303"/>
    </row>
    <row r="70" spans="1:16" ht="18.75">
      <c r="A70" s="41"/>
    </row>
    <row r="71" spans="1:16" ht="21">
      <c r="A71" s="77"/>
      <c r="B71" s="77"/>
      <c r="C71" s="77"/>
      <c r="D71" s="77"/>
      <c r="E71" s="77"/>
      <c r="F71" s="77"/>
      <c r="G71" s="77"/>
      <c r="H71" s="115" t="s">
        <v>133</v>
      </c>
      <c r="I71" s="294" t="s">
        <v>134</v>
      </c>
      <c r="J71" s="294"/>
      <c r="K71" s="294"/>
      <c r="L71" s="77"/>
    </row>
    <row r="72" spans="1:16" ht="33.950000000000003" customHeight="1">
      <c r="A72" s="297" t="s">
        <v>202</v>
      </c>
      <c r="B72" s="297"/>
      <c r="C72" s="297"/>
      <c r="D72" s="297"/>
      <c r="E72" s="297"/>
      <c r="F72" s="297"/>
      <c r="G72" s="298"/>
      <c r="H72" s="46" t="str">
        <f>IF('Baseline_Practice info'!K43=1, "Currently met", "Not currently met")</f>
        <v>Not currently met</v>
      </c>
      <c r="I72" s="301" t="str">
        <f>IFERROR(IF(H72 = "Not currently met", "Consider adding this as a goal. Click here for some ideas.", ""), "")</f>
        <v>Consider adding this as a goal. Click here for some ideas.</v>
      </c>
      <c r="J72" s="302"/>
      <c r="K72" s="302"/>
      <c r="L72" s="75" t="str">
        <f>IFERROR(IF(H72 ="Not currently met","", ""), "Something is wrong. Click here to check data entry for errors.")</f>
        <v/>
      </c>
      <c r="P72" t="s">
        <v>142</v>
      </c>
    </row>
    <row r="73" spans="1:16" ht="33.950000000000003" customHeight="1">
      <c r="A73" s="297" t="s">
        <v>203</v>
      </c>
      <c r="B73" s="297"/>
      <c r="C73" s="297"/>
      <c r="D73" s="297"/>
      <c r="E73" s="297"/>
      <c r="F73" s="297"/>
      <c r="G73" s="298"/>
      <c r="H73" s="46" t="str">
        <f>IF('Baseline_Practice info'!K41=1, "Currently met", "Not currently met")</f>
        <v>Not currently met</v>
      </c>
      <c r="I73" s="301" t="str">
        <f>IFERROR(IF(H73 = "Not currently met", "Consider adding this as a goal. Click here for some ideas.", ""), "")</f>
        <v>Consider adding this as a goal. Click here for some ideas.</v>
      </c>
      <c r="J73" s="302"/>
      <c r="K73" s="302"/>
      <c r="L73" s="75" t="str">
        <f>IFERROR(IF(H73 ="Not currently met","", ""), "Something is wrong. Click here to check data entry for errors.")</f>
        <v/>
      </c>
      <c r="P73" t="s">
        <v>144</v>
      </c>
    </row>
    <row r="74" spans="1:16" ht="29.1" customHeight="1">
      <c r="A74" s="300" t="s">
        <v>398</v>
      </c>
      <c r="B74" s="300"/>
      <c r="C74" s="300"/>
      <c r="D74" s="300"/>
      <c r="E74" s="300"/>
      <c r="F74" s="300"/>
      <c r="G74" s="300"/>
      <c r="H74" s="46" t="str">
        <f>IF('Baseline_Practice info'!K86=1, "Currently met", "Not currently met")</f>
        <v>Not currently met</v>
      </c>
      <c r="I74" s="301" t="str">
        <f>IFERROR(IF(H74 = "Not currently met", "Consider adding this as a goal. Click here for some ideas.", ""), "")</f>
        <v>Consider adding this as a goal. Click here for some ideas.</v>
      </c>
      <c r="J74" s="302"/>
      <c r="K74" s="302"/>
    </row>
    <row r="75" spans="1:16">
      <c r="A75" s="299"/>
      <c r="B75" s="299"/>
      <c r="C75" s="299"/>
      <c r="D75" s="299"/>
      <c r="E75" s="299"/>
      <c r="F75" s="299"/>
      <c r="G75" s="299"/>
      <c r="H75" s="299"/>
    </row>
    <row r="76" spans="1:16">
      <c r="A76" s="42"/>
      <c r="B76" s="43"/>
      <c r="C76" s="43"/>
      <c r="D76" s="43"/>
      <c r="E76" s="43"/>
      <c r="F76" s="43"/>
      <c r="G76" s="43"/>
      <c r="H76" s="43"/>
      <c r="I76" s="43"/>
      <c r="J76" s="43"/>
      <c r="K76" s="43"/>
      <c r="L76" s="43"/>
      <c r="M76" s="43"/>
    </row>
    <row r="77" spans="1:16" ht="56.25" customHeight="1">
      <c r="A77" s="306" t="s">
        <v>204</v>
      </c>
      <c r="B77" s="306"/>
      <c r="C77" s="306"/>
      <c r="D77" s="306"/>
      <c r="E77" s="306"/>
      <c r="F77" s="306"/>
      <c r="G77" s="306"/>
      <c r="H77" s="306"/>
      <c r="I77" s="306"/>
      <c r="J77" s="306"/>
      <c r="K77" s="306"/>
      <c r="L77" s="2"/>
      <c r="M77" s="2"/>
    </row>
    <row r="78" spans="1:16" ht="18.75">
      <c r="A78" s="41" t="s">
        <v>205</v>
      </c>
    </row>
    <row r="79" spans="1:16" ht="15.75">
      <c r="A79" s="303" t="s">
        <v>206</v>
      </c>
      <c r="B79" s="303"/>
      <c r="C79" s="303"/>
      <c r="D79" s="303"/>
      <c r="E79" s="303"/>
      <c r="F79" s="303"/>
      <c r="G79" s="303"/>
      <c r="H79" s="303"/>
      <c r="I79" s="303"/>
    </row>
    <row r="80" spans="1:16" ht="18.75">
      <c r="A80" s="41"/>
    </row>
    <row r="81" spans="1:16" ht="21">
      <c r="A81" s="77"/>
      <c r="B81" s="77"/>
      <c r="C81" s="77"/>
      <c r="D81" s="77"/>
      <c r="E81" s="77"/>
      <c r="F81" s="77"/>
      <c r="G81" s="77"/>
      <c r="H81" s="115" t="s">
        <v>133</v>
      </c>
      <c r="I81" s="294" t="s">
        <v>134</v>
      </c>
      <c r="J81" s="294"/>
      <c r="K81" s="294"/>
      <c r="L81" s="77"/>
    </row>
    <row r="82" spans="1:16" ht="33.950000000000003" customHeight="1">
      <c r="A82" s="297" t="s">
        <v>207</v>
      </c>
      <c r="B82" s="297"/>
      <c r="C82" s="297"/>
      <c r="D82" s="297"/>
      <c r="E82" s="297"/>
      <c r="F82" s="297"/>
      <c r="G82" s="298"/>
      <c r="H82" s="44" t="e">
        <f>AVERAGE('Baseline_Chart data'!AS30:CF30)</f>
        <v>#DIV/0!</v>
      </c>
      <c r="I82" s="295" t="str">
        <f>IFERROR(IF(H82&lt;0.8, "If &lt; 80%, consider adding it as a goal. Click here for some ideas.",""), "")</f>
        <v/>
      </c>
      <c r="J82" s="296"/>
      <c r="K82" s="296"/>
      <c r="L82" s="75" t="str">
        <f>IFERROR(IF(H82,"", ""), "Something is wrong. Click here to check data entry for errors.")</f>
        <v>Something is wrong. Click here to check data entry for errors.</v>
      </c>
      <c r="O82" t="s">
        <v>208</v>
      </c>
      <c r="P82" t="s">
        <v>209</v>
      </c>
    </row>
    <row r="83" spans="1:16" ht="33.950000000000003" customHeight="1">
      <c r="A83" s="297" t="s">
        <v>210</v>
      </c>
      <c r="B83" s="297"/>
      <c r="C83" s="297"/>
      <c r="D83" s="297"/>
      <c r="E83" s="297"/>
      <c r="F83" s="297"/>
      <c r="G83" s="298"/>
      <c r="H83" s="46" t="str">
        <f>IF('Baseline_Practice info'!K39=1, "Currently met", "Not currently met")</f>
        <v>Not currently met</v>
      </c>
      <c r="I83" s="301" t="str">
        <f>IFERROR(IF(H83 = "Not currently met", "Consider adding this as a goal. Click here for some ideas.", ""), "")</f>
        <v>Consider adding this as a goal. Click here for some ideas.</v>
      </c>
      <c r="J83" s="302"/>
      <c r="K83" s="302"/>
      <c r="L83" s="75" t="str">
        <f>IFERROR(IF(H83 ="Not currently met","", ""), "Something is wrong. Click here to check data entry for errors.")</f>
        <v/>
      </c>
      <c r="P83" t="s">
        <v>211</v>
      </c>
    </row>
    <row r="84" spans="1:16" ht="45.95" customHeight="1">
      <c r="A84" s="297" t="s">
        <v>212</v>
      </c>
      <c r="B84" s="297"/>
      <c r="C84" s="297"/>
      <c r="D84" s="297"/>
      <c r="E84" s="297"/>
      <c r="F84" s="297"/>
      <c r="G84" s="298"/>
      <c r="H84" s="44" t="e">
        <f>AVERAGE('Baseline_Chart data'!AS45:CF45)</f>
        <v>#DIV/0!</v>
      </c>
      <c r="I84" s="295" t="str">
        <f>IFERROR(IF(H84&lt;0.8, "If &lt; 80%, consider adding it as a goal. Click here for some ideas.",""), "")</f>
        <v/>
      </c>
      <c r="J84" s="296"/>
      <c r="K84" s="296"/>
      <c r="L84" s="75" t="str">
        <f>IFERROR(IF(H84,"", ""), "Something is wrong. Click here to check data entry for errors.")</f>
        <v>Something is wrong. Click here to check data entry for errors.</v>
      </c>
    </row>
    <row r="85" spans="1:16" ht="45.95" customHeight="1">
      <c r="A85" s="297" t="s">
        <v>213</v>
      </c>
      <c r="B85" s="297"/>
      <c r="C85" s="297"/>
      <c r="D85" s="297"/>
      <c r="E85" s="297"/>
      <c r="F85" s="297"/>
      <c r="G85" s="298"/>
      <c r="H85" s="46" t="str" cm="1">
        <f t="array" ref="H85">_xlfn.IFS('Baseline_Practice info'!K58=" ", "Not currently met", 'Baseline_Practice info'!K58=0, "Not currently met", 'Baseline_Practice info'!K58=1, "Not currently met", 'Baseline_Practice info'!K58=2, "Not currently met", 'Baseline_Practice info'!K58=3, "Currently met",'Baseline_Practice info'!K58=4, "Currently met")</f>
        <v>Not currently met</v>
      </c>
      <c r="I85" s="301" t="str">
        <f>IFERROR(IF(H85 = "Not currently met", "Consider adding this as a goal. Click here for some ideas.", ""), "")</f>
        <v>Consider adding this as a goal. Click here for some ideas.</v>
      </c>
      <c r="J85" s="302"/>
      <c r="K85" s="302"/>
      <c r="L85" s="75" t="str">
        <f>IFERROR(IF(H85 ="Not currently met","", ""), "Something is wrong. Click here to check data entry for errors.")</f>
        <v/>
      </c>
    </row>
    <row r="87" spans="1:16">
      <c r="A87" s="42"/>
      <c r="B87" s="43"/>
      <c r="C87" s="43"/>
      <c r="D87" s="43"/>
      <c r="E87" s="43"/>
      <c r="F87" s="43"/>
      <c r="G87" s="43"/>
      <c r="H87" s="43"/>
      <c r="I87" s="43"/>
      <c r="J87" s="43"/>
      <c r="K87" s="43"/>
      <c r="L87" s="43"/>
      <c r="M87" s="43"/>
    </row>
    <row r="88" spans="1:16" ht="56.25" customHeight="1">
      <c r="A88" s="306" t="s">
        <v>214</v>
      </c>
      <c r="B88" s="306"/>
      <c r="C88" s="306"/>
      <c r="D88" s="306"/>
      <c r="E88" s="306"/>
      <c r="F88" s="306"/>
      <c r="G88" s="306"/>
      <c r="H88" s="306"/>
      <c r="I88" s="306"/>
      <c r="J88" s="306"/>
      <c r="K88" s="306"/>
      <c r="L88" s="2"/>
      <c r="M88" s="2"/>
    </row>
    <row r="89" spans="1:16" ht="18.75">
      <c r="A89" s="41" t="s">
        <v>215</v>
      </c>
    </row>
    <row r="90" spans="1:16" ht="15.75">
      <c r="A90" s="303" t="s">
        <v>216</v>
      </c>
      <c r="B90" s="303"/>
      <c r="C90" s="303"/>
      <c r="D90" s="303"/>
      <c r="E90" s="303"/>
      <c r="F90" s="303"/>
      <c r="G90" s="303"/>
      <c r="H90" s="303"/>
      <c r="I90" s="303"/>
    </row>
    <row r="91" spans="1:16" ht="18.75">
      <c r="A91" s="41"/>
    </row>
    <row r="92" spans="1:16" ht="21">
      <c r="A92" s="77"/>
      <c r="B92" s="77"/>
      <c r="C92" s="77"/>
      <c r="D92" s="77"/>
      <c r="E92" s="77"/>
      <c r="F92" s="77"/>
      <c r="G92" s="77"/>
      <c r="H92" s="115" t="s">
        <v>133</v>
      </c>
      <c r="I92" s="294" t="s">
        <v>134</v>
      </c>
      <c r="J92" s="294"/>
      <c r="K92" s="294"/>
      <c r="L92" s="77"/>
    </row>
    <row r="93" spans="1:16" ht="45.95" customHeight="1">
      <c r="A93" s="297" t="s">
        <v>217</v>
      </c>
      <c r="B93" s="297"/>
      <c r="C93" s="297"/>
      <c r="D93" s="297"/>
      <c r="E93" s="297"/>
      <c r="F93" s="297"/>
      <c r="G93" s="298"/>
      <c r="H93" s="44" t="e">
        <f>AVERAGE('Baseline_Chart data'!AS31:CF31)</f>
        <v>#DIV/0!</v>
      </c>
      <c r="I93" s="295" t="str">
        <f>IFERROR(IF(H93&lt;0.5, "If &lt; 50%, consider adding it as a goal. Click here for some ideas.",""), "")</f>
        <v/>
      </c>
      <c r="J93" s="296"/>
      <c r="K93" s="296"/>
      <c r="L93" s="75" t="str">
        <f>IFERROR(IF(H93,"", ""), "Something is wrong. Click here to check data entry for errors.")</f>
        <v>Something is wrong. Click here to check data entry for errors.</v>
      </c>
      <c r="O93" t="s">
        <v>218</v>
      </c>
      <c r="P93" t="s">
        <v>219</v>
      </c>
    </row>
    <row r="94" spans="1:16" ht="68.25" customHeight="1">
      <c r="A94" s="297" t="s">
        <v>220</v>
      </c>
      <c r="B94" s="297"/>
      <c r="C94" s="297"/>
      <c r="D94" s="297"/>
      <c r="E94" s="297"/>
      <c r="F94" s="297"/>
      <c r="G94" s="298"/>
      <c r="H94" s="46" t="str">
        <f>IF('Baseline_Practice info'!K35=1, "Currently met", "Not currently met")</f>
        <v>Not currently met</v>
      </c>
      <c r="I94" s="301" t="str">
        <f>IFERROR(IF(H94 = "Not currently met", "Consider adding this as a goal. Click here for some ideas.", ""), "")</f>
        <v>Consider adding this as a goal. Click here for some ideas.</v>
      </c>
      <c r="J94" s="302"/>
      <c r="K94" s="302"/>
      <c r="L94" s="75" t="str">
        <f>IFERROR(IF(H94 ="Not currently met","", ""), "Something is wrong. Click here to check data entry for errors.")</f>
        <v/>
      </c>
      <c r="P94" t="s">
        <v>221</v>
      </c>
    </row>
    <row r="95" spans="1:16" ht="48" customHeight="1">
      <c r="A95" s="297" t="s">
        <v>222</v>
      </c>
      <c r="B95" s="297"/>
      <c r="C95" s="297"/>
      <c r="D95" s="297"/>
      <c r="E95" s="297"/>
      <c r="F95" s="297"/>
      <c r="G95" s="298"/>
      <c r="H95" s="46" t="str">
        <f>IF('Baseline_Practice info'!K37=1, "Currently met", "Not currently met")</f>
        <v>Not currently met</v>
      </c>
      <c r="I95" s="301" t="str">
        <f>IFERROR(IF(H95 = "Not currently met", "Consider adding this as a goal. Click here for some ideas.", ""), "")</f>
        <v>Consider adding this as a goal. Click here for some ideas.</v>
      </c>
      <c r="J95" s="302"/>
      <c r="K95" s="302"/>
      <c r="L95" s="75" t="str">
        <f>IFERROR(IF(H95 ="Not currently met","", ""), "Something is wrong. Click here to check data entry for errors.")</f>
        <v/>
      </c>
      <c r="P95" t="s">
        <v>223</v>
      </c>
    </row>
    <row r="96" spans="1:16" ht="33.950000000000003" customHeight="1">
      <c r="A96" s="297" t="s">
        <v>224</v>
      </c>
      <c r="B96" s="297"/>
      <c r="C96" s="297"/>
      <c r="D96" s="297"/>
      <c r="E96" s="297"/>
      <c r="F96" s="297"/>
      <c r="G96" s="298"/>
      <c r="H96" s="46" t="str" cm="1">
        <f t="array" ref="H96">_xlfn.IFS('Baseline_Practice info'!K66=" ", "Not currently met", 'Baseline_Practice info'!K66=0, "Not currently met", 'Baseline_Practice info'!K66=1, "Not currently met", 'Baseline_Practice info'!K66=2, "Not currently met", 'Baseline_Practice info'!K66=3, "Currently met",'Baseline_Practice info'!K66=4, "Currently met")</f>
        <v>Not currently met</v>
      </c>
      <c r="I96" s="301" t="str">
        <f>IFERROR(IF(H96 = "Not currently met", "Consider adding this as a goal. Click here for some ideas.", ""), "")</f>
        <v>Consider adding this as a goal. Click here for some ideas.</v>
      </c>
      <c r="J96" s="302"/>
      <c r="K96" s="302"/>
      <c r="L96" s="75" t="str">
        <f>IFERROR(IF(H96 ="Not currently met","", ""), "Something is wrong. Click here to check data entry for errors.")</f>
        <v/>
      </c>
      <c r="P96" t="s">
        <v>225</v>
      </c>
    </row>
    <row r="98" spans="1:17">
      <c r="A98" s="42"/>
      <c r="B98" s="43"/>
      <c r="C98" s="43"/>
      <c r="D98" s="43"/>
      <c r="E98" s="43"/>
      <c r="F98" s="43"/>
      <c r="G98" s="43"/>
      <c r="H98" s="43"/>
      <c r="I98" s="43"/>
      <c r="J98" s="43"/>
      <c r="K98" s="43"/>
      <c r="L98" s="43"/>
      <c r="M98" s="43"/>
    </row>
    <row r="99" spans="1:17" ht="56.25" customHeight="1">
      <c r="A99" s="306" t="s">
        <v>382</v>
      </c>
      <c r="B99" s="306"/>
      <c r="C99" s="306"/>
      <c r="D99" s="306"/>
      <c r="E99" s="306"/>
      <c r="F99" s="306"/>
      <c r="G99" s="306"/>
      <c r="H99" s="306"/>
      <c r="I99" s="306"/>
      <c r="J99" s="306"/>
      <c r="K99" s="306"/>
      <c r="L99" s="2"/>
      <c r="M99" s="2"/>
    </row>
    <row r="100" spans="1:17" ht="18.75">
      <c r="A100" s="41" t="s">
        <v>226</v>
      </c>
      <c r="Q100" s="74"/>
    </row>
    <row r="101" spans="1:17" ht="15.75">
      <c r="A101" s="303" t="s">
        <v>227</v>
      </c>
      <c r="B101" s="303"/>
      <c r="C101" s="303"/>
      <c r="D101" s="303"/>
      <c r="E101" s="303"/>
      <c r="F101" s="303"/>
      <c r="G101" s="303"/>
      <c r="H101" s="303"/>
      <c r="I101" s="303"/>
      <c r="Q101" s="74"/>
    </row>
    <row r="102" spans="1:17" ht="18.75">
      <c r="A102" s="41"/>
      <c r="Q102" s="74"/>
    </row>
    <row r="103" spans="1:17" ht="21">
      <c r="A103" s="77"/>
      <c r="B103" s="77"/>
      <c r="C103" s="77"/>
      <c r="D103" s="77"/>
      <c r="E103" s="77"/>
      <c r="F103" s="77"/>
      <c r="G103" s="77"/>
      <c r="H103" s="115" t="s">
        <v>133</v>
      </c>
      <c r="I103" s="294" t="s">
        <v>134</v>
      </c>
      <c r="J103" s="294"/>
      <c r="K103" s="294"/>
      <c r="L103" s="77"/>
      <c r="Q103" s="74"/>
    </row>
    <row r="104" spans="1:17" ht="33.950000000000003" customHeight="1">
      <c r="A104" s="297" t="s">
        <v>228</v>
      </c>
      <c r="B104" s="297"/>
      <c r="C104" s="297"/>
      <c r="D104" s="297"/>
      <c r="E104" s="297"/>
      <c r="F104" s="297"/>
      <c r="G104" s="298"/>
      <c r="H104" s="46" t="str">
        <f>IF('Baseline_Practice info'!K45=1, "Currently met", "Not currently met")</f>
        <v>Not currently met</v>
      </c>
      <c r="I104" s="301" t="str">
        <f>IFERROR(IF(H104 = "Not currently met", "Consider adding this as a goal. Click here for some ideas.", ""), "")</f>
        <v>Consider adding this as a goal. Click here for some ideas.</v>
      </c>
      <c r="J104" s="302"/>
      <c r="K104" s="302"/>
      <c r="L104" s="75" t="str">
        <f>IFERROR(IF(H104 ="Not currently met","", ""), "Something is wrong. Click here to check data entry for errors.")</f>
        <v/>
      </c>
      <c r="P104" t="s">
        <v>229</v>
      </c>
      <c r="Q104" s="74"/>
    </row>
    <row r="105" spans="1:17" ht="33.950000000000003" customHeight="1">
      <c r="A105" s="297" t="s">
        <v>230</v>
      </c>
      <c r="B105" s="297"/>
      <c r="C105" s="297"/>
      <c r="D105" s="297"/>
      <c r="E105" s="297"/>
      <c r="F105" s="297"/>
      <c r="G105" s="298"/>
      <c r="H105" s="44" t="e">
        <f>AVERAGE('Baseline_Chart data'!AS35:CF35)</f>
        <v>#DIV/0!</v>
      </c>
      <c r="I105" s="295" t="str">
        <f>IFERROR(IF(H105&lt;0.5, "If &lt; 50%, consider adding it as a goal. Click here for some ideas.",""), "")</f>
        <v/>
      </c>
      <c r="J105" s="296"/>
      <c r="K105" s="296"/>
      <c r="L105" s="75" t="str">
        <f>IFERROR(IF(H105,"", ""), "Something is wrong. Click here to check data entry for errors.")</f>
        <v>Something is wrong. Click here to check data entry for errors.</v>
      </c>
      <c r="O105" t="s">
        <v>231</v>
      </c>
      <c r="P105" t="s">
        <v>232</v>
      </c>
      <c r="Q105" s="74"/>
    </row>
    <row r="106" spans="1:17" ht="33.950000000000003" customHeight="1">
      <c r="A106" s="297" t="s">
        <v>233</v>
      </c>
      <c r="B106" s="297"/>
      <c r="C106" s="297"/>
      <c r="D106" s="297"/>
      <c r="E106" s="297"/>
      <c r="F106" s="297"/>
      <c r="G106" s="298"/>
      <c r="H106" s="44" t="e">
        <f>AVERAGE('Baseline_Chart data'!AS36:CF36)</f>
        <v>#DIV/0!</v>
      </c>
      <c r="I106" s="295" t="str">
        <f>IFERROR(IF(H106&lt;0.5, "If &lt; 50%, consider adding it as a goal. Click here for some ideas.",""), "")</f>
        <v/>
      </c>
      <c r="J106" s="296"/>
      <c r="K106" s="296"/>
      <c r="L106" s="75" t="str">
        <f>IFERROR(IF(H106,"", ""), "Something is wrong. Click here to check data entry for errors.")</f>
        <v>Something is wrong. Click here to check data entry for errors.</v>
      </c>
      <c r="O106" t="s">
        <v>234</v>
      </c>
      <c r="P106" t="s">
        <v>235</v>
      </c>
      <c r="Q106" s="74"/>
    </row>
    <row r="107" spans="1:17" ht="47.25" customHeight="1">
      <c r="A107" s="297" t="s">
        <v>236</v>
      </c>
      <c r="B107" s="297"/>
      <c r="C107" s="297"/>
      <c r="D107" s="297"/>
      <c r="E107" s="297"/>
      <c r="F107" s="297"/>
      <c r="G107" s="298"/>
      <c r="H107" s="46" t="str" cm="1">
        <f t="array" ref="H107">_xlfn.IFS('Baseline_Practice info'!K57=" ", "Not currently met", 'Baseline_Practice info'!K57=0, "Not currently met", 'Baseline_Practice info'!K57=1, "Not currently met", 'Baseline_Practice info'!K57=2, "Not currently met", 'Baseline_Practice info'!K57=3, "Currently met",'Baseline_Practice info'!K57=4, "Currently met")</f>
        <v>Not currently met</v>
      </c>
      <c r="I107" s="301" t="str">
        <f>IFERROR(IF(H107 = "Not currently met", "Consider adding this as a goal. Click here for some ideas.", ""), "")</f>
        <v>Consider adding this as a goal. Click here for some ideas.</v>
      </c>
      <c r="J107" s="302"/>
      <c r="K107" s="302"/>
      <c r="L107" s="75" t="str">
        <f>IFERROR(IF(H107 ="Not currently met","", ""), "Something is wrong. Click here to check data entry for errors.")</f>
        <v/>
      </c>
      <c r="P107" t="s">
        <v>237</v>
      </c>
      <c r="Q107" s="74"/>
    </row>
    <row r="108" spans="1:17">
      <c r="Q108" s="74"/>
    </row>
    <row r="109" spans="1:17">
      <c r="A109" s="42"/>
      <c r="B109" s="43"/>
      <c r="C109" s="43"/>
      <c r="D109" s="43"/>
      <c r="E109" s="43"/>
      <c r="F109" s="43"/>
      <c r="G109" s="43"/>
      <c r="H109" s="43"/>
      <c r="I109" s="43"/>
      <c r="J109" s="43"/>
      <c r="K109" s="43"/>
      <c r="L109" s="43"/>
      <c r="M109" s="43"/>
      <c r="Q109" s="74"/>
    </row>
    <row r="110" spans="1:17" ht="56.25" customHeight="1">
      <c r="A110" s="306" t="s">
        <v>383</v>
      </c>
      <c r="B110" s="306"/>
      <c r="C110" s="306"/>
      <c r="D110" s="306"/>
      <c r="E110" s="306"/>
      <c r="F110" s="306"/>
      <c r="G110" s="306"/>
      <c r="H110" s="306"/>
      <c r="I110" s="306"/>
      <c r="J110" s="306"/>
      <c r="K110" s="306"/>
      <c r="L110" s="2"/>
      <c r="M110" s="2"/>
      <c r="Q110" s="74"/>
    </row>
    <row r="111" spans="1:17" ht="18.75">
      <c r="A111" s="41" t="s">
        <v>238</v>
      </c>
      <c r="Q111" s="74"/>
    </row>
    <row r="112" spans="1:17" ht="15.75">
      <c r="A112" s="303" t="s">
        <v>239</v>
      </c>
      <c r="B112" s="303"/>
      <c r="C112" s="303"/>
      <c r="D112" s="303"/>
      <c r="E112" s="303"/>
      <c r="F112" s="303"/>
      <c r="G112" s="303"/>
      <c r="H112" s="303"/>
      <c r="I112" s="303"/>
      <c r="Q112" s="74"/>
    </row>
    <row r="113" spans="1:17" ht="18.75">
      <c r="A113" s="41"/>
      <c r="Q113" s="74"/>
    </row>
    <row r="114" spans="1:17" ht="21">
      <c r="A114" s="77"/>
      <c r="B114" s="77"/>
      <c r="C114" s="77"/>
      <c r="D114" s="77"/>
      <c r="E114" s="77"/>
      <c r="F114" s="77"/>
      <c r="G114" s="77"/>
      <c r="H114" s="115" t="s">
        <v>133</v>
      </c>
      <c r="I114" s="294" t="s">
        <v>134</v>
      </c>
      <c r="J114" s="294"/>
      <c r="K114" s="294"/>
      <c r="L114" s="77"/>
      <c r="Q114" s="74"/>
    </row>
    <row r="115" spans="1:17" ht="45.95" customHeight="1">
      <c r="A115" s="297" t="s">
        <v>240</v>
      </c>
      <c r="B115" s="297"/>
      <c r="C115" s="297"/>
      <c r="D115" s="297"/>
      <c r="E115" s="297"/>
      <c r="F115" s="297"/>
      <c r="G115" s="298"/>
      <c r="H115" s="44" t="e">
        <f>AVERAGE('Baseline_Chart data'!AS40:CF40)</f>
        <v>#DIV/0!</v>
      </c>
      <c r="I115" s="295" t="str">
        <f>IFERROR(IF(H115&lt;0.5, "If &lt; 50%, consider adding it as a goal. Click here for some ideas.",""), "")</f>
        <v/>
      </c>
      <c r="J115" s="296"/>
      <c r="K115" s="296"/>
      <c r="L115" s="75" t="str">
        <f>IFERROR(IF(H115,"", ""), "Something is wrong. Click here to check data entry for errors.")</f>
        <v>Something is wrong. Click here to check data entry for errors.</v>
      </c>
      <c r="O115" t="s">
        <v>241</v>
      </c>
      <c r="P115" t="s">
        <v>242</v>
      </c>
      <c r="Q115" s="74"/>
    </row>
    <row r="116" spans="1:17" ht="66.75" customHeight="1">
      <c r="A116" s="297" t="s">
        <v>243</v>
      </c>
      <c r="B116" s="297"/>
      <c r="C116" s="297"/>
      <c r="D116" s="297"/>
      <c r="E116" s="297"/>
      <c r="F116" s="297"/>
      <c r="G116" s="298"/>
      <c r="H116" s="46" t="str" cm="1">
        <f t="array" ref="H116">_xlfn.IFS('Baseline_Practice info'!K61=" ", "Not currently met", 'Baseline_Practice info'!K61=0, "Not currently met", 'Baseline_Practice info'!K61=1, "Not currently met", 'Baseline_Practice info'!K61=2, "Not currently met", 'Baseline_Practice info'!K61=3, "Currently met",'Baseline_Practice info'!K61=4, "Currently met")</f>
        <v>Not currently met</v>
      </c>
      <c r="I116" s="301" t="str">
        <f>IFERROR(IF(H116 = "Not currently met", "Consider adding this as a goal. Click here for some ideas.", ""), "")</f>
        <v>Consider adding this as a goal. Click here for some ideas.</v>
      </c>
      <c r="J116" s="302"/>
      <c r="K116" s="302"/>
      <c r="L116" s="75" t="str">
        <f>IFERROR(IF(H116 ="Not currently met","", ""), "Something is wrong. Click here to check data entry for errors.")</f>
        <v/>
      </c>
      <c r="P116" t="s">
        <v>244</v>
      </c>
      <c r="Q116" s="74"/>
    </row>
    <row r="117" spans="1:17" ht="72.75" customHeight="1">
      <c r="A117" s="297" t="s">
        <v>245</v>
      </c>
      <c r="B117" s="297"/>
      <c r="C117" s="297"/>
      <c r="D117" s="297"/>
      <c r="E117" s="297"/>
      <c r="F117" s="297"/>
      <c r="G117" s="298"/>
      <c r="H117" s="44" t="e">
        <f>AVERAGE('Baseline_Chart data'!AS42:CF42)</f>
        <v>#DIV/0!</v>
      </c>
      <c r="I117" s="295" t="str">
        <f>IFERROR(IF(H117&lt;0.5, "If &lt; 50%, consider adding it as a goal. Click here for some ideas.",""), "")</f>
        <v/>
      </c>
      <c r="J117" s="296"/>
      <c r="K117" s="296"/>
      <c r="L117" s="75" t="str">
        <f>IFERROR(IF(H117,"", ""), "Something is wrong. Click here to check data entry for errors.")</f>
        <v>Something is wrong. Click here to check data entry for errors.</v>
      </c>
      <c r="O117" t="s">
        <v>246</v>
      </c>
      <c r="P117" t="s">
        <v>247</v>
      </c>
      <c r="Q117" s="74"/>
    </row>
    <row r="118" spans="1:17" ht="69.75" customHeight="1">
      <c r="A118" s="297" t="s">
        <v>248</v>
      </c>
      <c r="B118" s="297"/>
      <c r="C118" s="297"/>
      <c r="D118" s="297"/>
      <c r="E118" s="297"/>
      <c r="F118" s="297"/>
      <c r="G118" s="298"/>
      <c r="H118" s="46" t="str" cm="1">
        <f t="array" ref="H118">_xlfn.IFS('Baseline_Practice info'!K62=" ", "Not currently met", 'Baseline_Practice info'!K62=0, "Not currently met", 'Baseline_Practice info'!K62=1, "Not currently met", 'Baseline_Practice info'!K62=2, "Not currently met", 'Baseline_Practice info'!K62=3, "Currently met",'Baseline_Practice info'!K62=4, "Currently met")</f>
        <v>Not currently met</v>
      </c>
      <c r="I118" s="301" t="str">
        <f>IFERROR(IF(H118 = "Not currently met", "Consider adding this as a goal. Click here for some ideas.", ""), "")</f>
        <v>Consider adding this as a goal. Click here for some ideas.</v>
      </c>
      <c r="J118" s="302"/>
      <c r="K118" s="302"/>
      <c r="L118" s="75" t="str">
        <f>IFERROR(IF(H118 ="Not currently met","", ""), "Something is wrong. Click here to check data entry for errors.")</f>
        <v/>
      </c>
      <c r="P118" t="s">
        <v>249</v>
      </c>
      <c r="Q118" s="74"/>
    </row>
    <row r="119" spans="1:17" ht="65.25" customHeight="1">
      <c r="A119" s="297" t="s">
        <v>250</v>
      </c>
      <c r="B119" s="297"/>
      <c r="C119" s="297"/>
      <c r="D119" s="297"/>
      <c r="E119" s="297"/>
      <c r="F119" s="297"/>
      <c r="G119" s="298"/>
      <c r="H119" s="44" t="e">
        <f>AVERAGE('Baseline_Chart data'!AS43:CF43)</f>
        <v>#DIV/0!</v>
      </c>
      <c r="I119" s="295" t="str">
        <f>IFERROR(IF(H119&lt;0.5, "If &lt; 50%, consider adding it as a goal. Click here for some ideas.",""), "")</f>
        <v/>
      </c>
      <c r="J119" s="296"/>
      <c r="K119" s="296"/>
      <c r="L119" s="75" t="str">
        <f>IFERROR(IF(H119,"", ""), "Something is wrong. Click here to check data entry for errors.")</f>
        <v>Something is wrong. Click here to check data entry for errors.</v>
      </c>
      <c r="O119" t="s">
        <v>251</v>
      </c>
      <c r="P119" t="s">
        <v>252</v>
      </c>
      <c r="Q119" s="74"/>
    </row>
    <row r="121" spans="1:17">
      <c r="A121" s="42"/>
      <c r="B121" s="43"/>
      <c r="C121" s="43"/>
      <c r="D121" s="43"/>
      <c r="E121" s="43"/>
      <c r="F121" s="43"/>
      <c r="G121" s="43"/>
      <c r="H121" s="43"/>
      <c r="I121" s="43"/>
      <c r="J121" s="43"/>
      <c r="K121" s="43"/>
      <c r="L121" s="43"/>
      <c r="M121" s="43"/>
    </row>
  </sheetData>
  <sheetProtection algorithmName="SHA-512" hashValue="vCt/kH3T+4CA7xtiyIKqZlb7vXlpmQZc0bhGAI9uRgxZRqrC9S1rea7xl76NkRJfoWI2vpI0mqFEpzY3TgnlSQ==" saltValue="oZgSqvMGqfUG0kWqVmofBg==" spinCount="100000" sheet="1" objects="1" scenarios="1"/>
  <mergeCells count="138">
    <mergeCell ref="A7:I7"/>
    <mergeCell ref="A62:G62"/>
    <mergeCell ref="I62:K62"/>
    <mergeCell ref="B63:G63"/>
    <mergeCell ref="I63:K63"/>
    <mergeCell ref="A64:G64"/>
    <mergeCell ref="I64:K64"/>
    <mergeCell ref="A84:G84"/>
    <mergeCell ref="I84:K84"/>
    <mergeCell ref="A77:K77"/>
    <mergeCell ref="A73:G73"/>
    <mergeCell ref="I73:K73"/>
    <mergeCell ref="A67:K67"/>
    <mergeCell ref="A72:G72"/>
    <mergeCell ref="I72:K72"/>
    <mergeCell ref="I13:K13"/>
    <mergeCell ref="I15:K15"/>
    <mergeCell ref="I20:K20"/>
    <mergeCell ref="A40:G40"/>
    <mergeCell ref="B30:G30"/>
    <mergeCell ref="B31:G31"/>
    <mergeCell ref="I29:K29"/>
    <mergeCell ref="I30:K30"/>
    <mergeCell ref="I31:K31"/>
    <mergeCell ref="I9:K9"/>
    <mergeCell ref="I27:K27"/>
    <mergeCell ref="I48:K48"/>
    <mergeCell ref="I58:K58"/>
    <mergeCell ref="I71:K71"/>
    <mergeCell ref="I103:K103"/>
    <mergeCell ref="I114:K114"/>
    <mergeCell ref="A118:G118"/>
    <mergeCell ref="I40:K40"/>
    <mergeCell ref="I10:K10"/>
    <mergeCell ref="A110:K110"/>
    <mergeCell ref="A115:G115"/>
    <mergeCell ref="I115:K115"/>
    <mergeCell ref="A116:G116"/>
    <mergeCell ref="I116:K116"/>
    <mergeCell ref="A106:G106"/>
    <mergeCell ref="I106:K106"/>
    <mergeCell ref="A82:G82"/>
    <mergeCell ref="A85:G85"/>
    <mergeCell ref="I85:K85"/>
    <mergeCell ref="A107:G107"/>
    <mergeCell ref="I93:K93"/>
    <mergeCell ref="I117:K117"/>
    <mergeCell ref="I11:K11"/>
    <mergeCell ref="I119:K119"/>
    <mergeCell ref="I118:K118"/>
    <mergeCell ref="A117:G117"/>
    <mergeCell ref="A119:G119"/>
    <mergeCell ref="I83:K83"/>
    <mergeCell ref="A99:K99"/>
    <mergeCell ref="A104:G104"/>
    <mergeCell ref="I104:K104"/>
    <mergeCell ref="A105:G105"/>
    <mergeCell ref="I105:K105"/>
    <mergeCell ref="I92:K92"/>
    <mergeCell ref="A95:G95"/>
    <mergeCell ref="A96:G96"/>
    <mergeCell ref="I95:K95"/>
    <mergeCell ref="I96:K96"/>
    <mergeCell ref="A93:G93"/>
    <mergeCell ref="A112:I112"/>
    <mergeCell ref="I107:K107"/>
    <mergeCell ref="A88:K88"/>
    <mergeCell ref="A94:G94"/>
    <mergeCell ref="I94:K94"/>
    <mergeCell ref="A90:I90"/>
    <mergeCell ref="A101:I101"/>
    <mergeCell ref="A1:L2"/>
    <mergeCell ref="A5:K5"/>
    <mergeCell ref="I16:K16"/>
    <mergeCell ref="I17:K17"/>
    <mergeCell ref="A10:G10"/>
    <mergeCell ref="A11:G11"/>
    <mergeCell ref="I36:K36"/>
    <mergeCell ref="A23:K23"/>
    <mergeCell ref="A28:G28"/>
    <mergeCell ref="A32:G32"/>
    <mergeCell ref="A12:G12"/>
    <mergeCell ref="A13:G13"/>
    <mergeCell ref="A14:G14"/>
    <mergeCell ref="A15:G15"/>
    <mergeCell ref="A19:G19"/>
    <mergeCell ref="A20:G20"/>
    <mergeCell ref="A16:G16"/>
    <mergeCell ref="A17:G17"/>
    <mergeCell ref="I35:K35"/>
    <mergeCell ref="A36:G36"/>
    <mergeCell ref="A18:G18"/>
    <mergeCell ref="I18:K18"/>
    <mergeCell ref="I19:K19"/>
    <mergeCell ref="B29:G29"/>
    <mergeCell ref="I12:K12"/>
    <mergeCell ref="I14:K14"/>
    <mergeCell ref="I32:K32"/>
    <mergeCell ref="A3:L3"/>
    <mergeCell ref="A49:G49"/>
    <mergeCell ref="B50:G50"/>
    <mergeCell ref="I50:K50"/>
    <mergeCell ref="B51:G51"/>
    <mergeCell ref="I51:K51"/>
    <mergeCell ref="A44:K44"/>
    <mergeCell ref="I37:K37"/>
    <mergeCell ref="I38:K38"/>
    <mergeCell ref="I39:K39"/>
    <mergeCell ref="B33:G33"/>
    <mergeCell ref="B34:G34"/>
    <mergeCell ref="B35:G35"/>
    <mergeCell ref="B37:G37"/>
    <mergeCell ref="B38:G38"/>
    <mergeCell ref="B39:G39"/>
    <mergeCell ref="A41:G41"/>
    <mergeCell ref="I41:K41"/>
    <mergeCell ref="I33:K33"/>
    <mergeCell ref="I34:K34"/>
    <mergeCell ref="A25:I25"/>
    <mergeCell ref="I28:K28"/>
    <mergeCell ref="A61:G61"/>
    <mergeCell ref="I61:K61"/>
    <mergeCell ref="A54:K54"/>
    <mergeCell ref="A59:G59"/>
    <mergeCell ref="I60:K60"/>
    <mergeCell ref="I49:K49"/>
    <mergeCell ref="A60:G60"/>
    <mergeCell ref="I59:K59"/>
    <mergeCell ref="I81:K81"/>
    <mergeCell ref="I82:K82"/>
    <mergeCell ref="A83:G83"/>
    <mergeCell ref="A75:H75"/>
    <mergeCell ref="A74:G74"/>
    <mergeCell ref="I74:K74"/>
    <mergeCell ref="A46:I46"/>
    <mergeCell ref="A56:I56"/>
    <mergeCell ref="A69:I69"/>
    <mergeCell ref="A79:I79"/>
  </mergeCells>
  <conditionalFormatting sqref="H10:H24 H65:H68 H86:H89 H26 H47 H57 H70 H80 H91 H102 H113 H28:H45 H49:H55 H59:H61 H82:H83 H93:H100 H104:H111 H115:H119 H76:H78 H72:H74">
    <cfRule type="beginsWith" dxfId="402" priority="20" operator="beginsWith" text="Currently met">
      <formula>LEFT(H10,LEN("Currently met"))="Currently met"</formula>
    </cfRule>
    <cfRule type="beginsWith" dxfId="401" priority="21" operator="beginsWith" text="Not currently met">
      <formula>LEFT(H10,LEN("Not currently met"))="Not currently met"</formula>
    </cfRule>
  </conditionalFormatting>
  <conditionalFormatting sqref="H17:H18">
    <cfRule type="cellIs" dxfId="400" priority="24" operator="greaterThanOrEqual">
      <formula>0.75</formula>
    </cfRule>
    <cfRule type="cellIs" dxfId="399" priority="25" operator="lessThan">
      <formula>0.75</formula>
    </cfRule>
  </conditionalFormatting>
  <conditionalFormatting sqref="H59">
    <cfRule type="cellIs" dxfId="398" priority="26" operator="greaterThanOrEqual">
      <formula>0.7</formula>
    </cfRule>
    <cfRule type="cellIs" dxfId="397" priority="27" operator="lessThan">
      <formula>0.7</formula>
    </cfRule>
  </conditionalFormatting>
  <conditionalFormatting sqref="H29:H31 H33:H35 H37:H39 H50:H51 H82">
    <cfRule type="cellIs" dxfId="396" priority="22" operator="greaterThanOrEqual">
      <formula>0.8</formula>
    </cfRule>
    <cfRule type="cellIs" dxfId="395" priority="23" operator="lessThan">
      <formula>0.8</formula>
    </cfRule>
  </conditionalFormatting>
  <conditionalFormatting sqref="H19 H16 H60 H93 H105:H106 H115 H117 H119">
    <cfRule type="cellIs" dxfId="394" priority="80" operator="greaterThanOrEqual">
      <formula>0.5</formula>
    </cfRule>
    <cfRule type="cellIs" dxfId="393" priority="81" operator="lessThan">
      <formula>0.5</formula>
    </cfRule>
  </conditionalFormatting>
  <conditionalFormatting sqref="H19">
    <cfRule type="cellIs" dxfId="392" priority="19" operator="greaterThan">
      <formula>1</formula>
    </cfRule>
  </conditionalFormatting>
  <conditionalFormatting sqref="H62:H64">
    <cfRule type="beginsWith" dxfId="391" priority="15" operator="beginsWith" text="Currently met">
      <formula>LEFT(H62,LEN("Currently met"))="Currently met"</formula>
    </cfRule>
    <cfRule type="beginsWith" dxfId="390" priority="16" operator="beginsWith" text="Not currently met">
      <formula>LEFT(H62,LEN("Not currently met"))="Not currently met"</formula>
    </cfRule>
  </conditionalFormatting>
  <conditionalFormatting sqref="H63">
    <cfRule type="cellIs" dxfId="389" priority="17" operator="greaterThanOrEqual">
      <formula>0.8</formula>
    </cfRule>
    <cfRule type="cellIs" dxfId="388" priority="18" operator="lessThan">
      <formula>0.8</formula>
    </cfRule>
  </conditionalFormatting>
  <conditionalFormatting sqref="H84">
    <cfRule type="beginsWith" dxfId="387" priority="11" operator="beginsWith" text="Currently met">
      <formula>LEFT(H84,LEN("Currently met"))="Currently met"</formula>
    </cfRule>
    <cfRule type="beginsWith" dxfId="386" priority="12" operator="beginsWith" text="Not currently met">
      <formula>LEFT(H84,LEN("Not currently met"))="Not currently met"</formula>
    </cfRule>
  </conditionalFormatting>
  <conditionalFormatting sqref="H84">
    <cfRule type="cellIs" dxfId="385" priority="13" operator="greaterThanOrEqual">
      <formula>0.75</formula>
    </cfRule>
    <cfRule type="cellIs" dxfId="384" priority="14" operator="lessThan">
      <formula>0.75</formula>
    </cfRule>
  </conditionalFormatting>
  <conditionalFormatting sqref="H85">
    <cfRule type="beginsWith" dxfId="383" priority="7" operator="beginsWith" text="Currently met">
      <formula>LEFT(H85,LEN("Currently met"))="Currently met"</formula>
    </cfRule>
    <cfRule type="beginsWith" dxfId="382" priority="8" operator="beginsWith" text="Not currently met">
      <formula>LEFT(H85,LEN("Not currently met"))="Not currently met"</formula>
    </cfRule>
  </conditionalFormatting>
  <hyperlinks>
    <hyperlink ref="I12" location="'Aim 1 goals'!A11" display="'Aim 1 goals'!A11" xr:uid="{69643164-D912-5B45-8F25-6831B6E078D0}"/>
    <hyperlink ref="I12:K12" location="'Goals ideas'!A26" display="'Goals ideas'!A26" xr:uid="{CD399AA6-8A8C-A844-8B5E-FAB154886A55}"/>
    <hyperlink ref="I13" location="'Aim 1 goals'!A11" display="'Aim 1 goals'!A11" xr:uid="{4FEB6850-9132-A148-8349-E38735D8CB9B}"/>
    <hyperlink ref="I13:K13" location="'Goals ideas'!A36" display="'Goals ideas'!A36" xr:uid="{4BDB7BCF-1276-C047-9815-18ED7149262E}"/>
    <hyperlink ref="I14" location="'Aim 1 goals'!A11" display="'Aim 1 goals'!A11" xr:uid="{94F67D7A-F6D4-834F-9208-99ED23440542}"/>
    <hyperlink ref="I14:K14" location="'Goals ideas'!A43" display="'Goals ideas'!A43" xr:uid="{4200DD32-E807-7741-97CE-BD556C5E5F15}"/>
    <hyperlink ref="I15" location="'Aim 1 goals'!A11" display="'Aim 1 goals'!A11" xr:uid="{7D047158-DC24-C740-B32E-209275C6D5E9}"/>
    <hyperlink ref="I15:K15" location="'Goals ideas'!A49" display="'Goals ideas'!A49" xr:uid="{F722495A-F03B-7C4B-9B83-4459EB6B056E}"/>
    <hyperlink ref="I16:K16" location="'Goals ideas'!A59" display="'Goals ideas'!A59" xr:uid="{3A55D906-769C-834F-B16C-10D8C78C82C6}"/>
    <hyperlink ref="I17:K17" location="'Goals ideas'!A66" display="'Goals ideas'!A66" xr:uid="{A22E43E7-016A-464D-930B-103ACA924559}"/>
    <hyperlink ref="I18:K18" location="'Goals ideas'!A75" display="'Goals ideas'!A75" xr:uid="{AB57A0BD-73A7-5640-9056-264696B2E0DB}"/>
    <hyperlink ref="I19:K19" location="'Goals ideas'!A84" display="'Goals ideas'!A84" xr:uid="{8085CFB1-5420-BB45-9AE0-09E9E8DC55D7}"/>
    <hyperlink ref="I20" location="'Aim 1 goals'!A11" display="'Aim 1 goals'!A11" xr:uid="{9FED36D0-719C-7340-8083-A3B3955FBAC3}"/>
    <hyperlink ref="I20:K20" location="'Goals ideas'!A90" display="'Goals ideas'!A90" xr:uid="{23D89004-923C-164D-9266-18A402CFF948}"/>
    <hyperlink ref="I10" location="'Aim 1 goals'!A11" display="'Aim 1 goals'!A11" xr:uid="{FAA1B72C-96C6-9343-8B2E-FD6BABA897D7}"/>
    <hyperlink ref="I10:K10" location="'Goals ideas'!A9" display="'Goals ideas'!A9" xr:uid="{2CD1EC1E-A441-BE40-87DB-0D6DA81319E7}"/>
    <hyperlink ref="L10" location="'Baseline_Practice info'!D5" display="'Baseline_Practice info'!D5" xr:uid="{1775D3AB-3C3A-6048-836C-237AE9768749}"/>
    <hyperlink ref="I11" location="'Aim 1 goals'!A11" display="'Aim 1 goals'!A11" xr:uid="{B837D9D3-921B-1048-9757-04DFB9790FFA}"/>
    <hyperlink ref="L11" location="'Baseline_Practice info'!D47" display="'Baseline_Practice info'!D47" xr:uid="{E52F42F0-DEEA-3A4B-A976-4A0DE9D2CA68}"/>
    <hyperlink ref="L12" location="'Baseline_Practice info'!D33" display="'Baseline_Practice info'!D33" xr:uid="{1EA4C957-ED1C-DC4F-A2F6-367B3D9418C2}"/>
    <hyperlink ref="L13" location="'Baseline_Practice info'!D52" display="'Baseline_Practice info'!D52" xr:uid="{276551B5-E899-8D45-B9E6-659286B50B95}"/>
    <hyperlink ref="L14" location="'Baseline_Practice info'!D53" display="'Baseline_Practice info'!D53" xr:uid="{1090E320-E7D9-D745-BF53-72339A2AE9D2}"/>
    <hyperlink ref="L15" location="'Baseline_Practice info'!D65" display="'Baseline_Practice info'!D65" xr:uid="{72FC122F-290C-6C43-9735-0189867603D6}"/>
    <hyperlink ref="L17" location="'Baseline_Chart data'!C26" display="'Baseline_Chart data'!C26" xr:uid="{BDD2CEA4-EF25-F24E-8BBF-78DE563A4186}"/>
    <hyperlink ref="L18" location="'Baseline_Chart data'!C32" display="'Baseline_Chart data'!C32" xr:uid="{96A04C86-3AA2-7B4E-A317-6AEBC96FEA52}"/>
    <hyperlink ref="L19" location="'Baseline_Practice info'!D90" display="'Baseline_Practice info'!D90" xr:uid="{00B91CD8-10B9-9A44-92AE-AD3B357D2977}"/>
    <hyperlink ref="L20" location="'Baseline_Practice info'!D94" display="'Baseline_Practice info'!D94" xr:uid="{DBA28E60-E37B-5B43-8051-E31AA74BD26A}"/>
    <hyperlink ref="I11:K11" location="'Goals ideas'!A16" display="'Goals ideas'!A16" xr:uid="{00211E96-B183-7343-B235-95551510F353}"/>
    <hyperlink ref="I34:K34" location="'Goals ideas'!A114" display="'Goals ideas'!A114" xr:uid="{745DE838-FFF0-D047-BDA1-1DC61EE8C1BE}"/>
    <hyperlink ref="I35:K35" location="'Goals ideas'!A124" display="'Goals ideas'!A124" xr:uid="{9D1A8D7B-8A7F-154E-AFC6-61D1529D1EDB}"/>
    <hyperlink ref="I37:K37" location="'Goals ideas'!A105" display="'Goals ideas'!A105" xr:uid="{9AF9E544-4B06-904A-9609-4EBFF6A6ED83}"/>
    <hyperlink ref="I38:K38" location="'Goals ideas'!A115" display="'Goals ideas'!A115" xr:uid="{12D38F79-5600-EC45-BB9E-40D01CD95DE4}"/>
    <hyperlink ref="I39:K39" location="'Goals ideas'!A125" display="'Goals ideas'!A125" xr:uid="{36FEA8D8-A142-AC42-903F-692EED915D2E}"/>
    <hyperlink ref="I40:K40" location="'Goals ideas'!A133" display="'Goals ideas'!A133" xr:uid="{E28DA4A0-B781-8845-8332-D1D00E65C880}"/>
    <hyperlink ref="I41:K41" location="'Goals ideas'!A134" display="'Goals ideas'!A134" xr:uid="{EE714A19-71C0-4443-A994-C14DA97A0DFE}"/>
    <hyperlink ref="L29" location="'Baseline_Chart data'!C7" display="'Baseline_Chart data'!C7" xr:uid="{CBC1F703-81E1-714D-BF0B-572C4258278C}"/>
    <hyperlink ref="L30" location="'Baseline_Chart data'!C8" display="'Baseline_Chart data'!C8" xr:uid="{F87CC296-C58B-6C4C-9F03-DAD13FE95BE4}"/>
    <hyperlink ref="L31" location="'Baseline_Chart data'!C9" display="'Baseline_Chart data'!C9" xr:uid="{79205794-2AC4-2440-B907-F7ADCA4712E6}"/>
    <hyperlink ref="L33" location="'Baseline_Chart data'!C11" display="'Baseline_Chart data'!C11" xr:uid="{79E332FC-EED2-1C4D-86F7-550BE5544340}"/>
    <hyperlink ref="L34" location="'Baseline_Chart data'!C12" display="'Baseline_Chart data'!C12" xr:uid="{C8A55EF7-757A-E24E-A5FE-32A211985BAD}"/>
    <hyperlink ref="L35" location="'Baseline_Chart data'!C13" display="'Baseline_Chart data'!C13" xr:uid="{7968998B-C403-6643-A95B-258FD54E20B2}"/>
    <hyperlink ref="L37" location="'Baseline_Chart data'!C15" display="'Baseline_Chart data'!C15" xr:uid="{70C5353F-2A9C-3F44-AF59-7D03F82A15A7}"/>
    <hyperlink ref="L38" location="'Baseline_Chart data'!C16" display="'Baseline_Chart data'!C16" xr:uid="{CADDAAA1-CBAF-7141-AFA3-526ECCB560F3}"/>
    <hyperlink ref="L39" location="'Baseline_Chart data'!C17" display="'Baseline_Chart data'!C17" xr:uid="{C962D073-5974-544A-B83A-5F637E60DE82}"/>
    <hyperlink ref="L40" location="'Baseline_Practice info'!D57" display="'Baseline_Practice info'!D57" xr:uid="{0DE42D66-E0BF-3A42-937E-3B2B47C37324}"/>
    <hyperlink ref="L41" location="'Baseline_Practice info'!D66" display="'Baseline_Practice info'!D66" xr:uid="{3981228B-4999-604C-9D0D-EC58ABC1A1C7}"/>
    <hyperlink ref="A7:I7" location="'Goals ideas'!A5" display="To directly review all suggested goals for Aim 1, click here" xr:uid="{E026F312-3E5A-4843-A90B-887965C602A2}"/>
    <hyperlink ref="L16" location="'Baseline_Chart data'!C29" display="'Baseline_Chart data'!C29" xr:uid="{5EDD012B-0912-A143-A63D-424E1AFE7F26}"/>
    <hyperlink ref="A25:I25" location="'Goals ideas'!A99" display="To directly review all suggested goals for Aim 2, click here" xr:uid="{ACF05762-4B16-6F4C-B60C-A8C5131FFBC4}"/>
    <hyperlink ref="A46:I46" location="'Goals ideas'!A144" display="To directly review all suggested goals for Aim 3, click here" xr:uid="{C90E734A-E5CA-3E4E-A26C-FAE3B9E0DD49}"/>
    <hyperlink ref="L50" location="'Baseline_Chart data'!C19" display="'Baseline_Chart data'!C19" xr:uid="{5EC72DC7-A9BB-DC45-91C6-D746ECFD6C77}"/>
    <hyperlink ref="L51" location="'Baseline_Chart data'!C20" display="'Baseline_Chart data'!C20" xr:uid="{2129C408-4C92-2142-9B67-03104549A153}"/>
    <hyperlink ref="I50:K50" location="'Goals ideas'!A148" display="'Goals ideas'!A148" xr:uid="{29917911-4E87-9C4F-8F26-C68D51EAF7BD}"/>
    <hyperlink ref="I51:K51" location="'Goals ideas'!A149" display="'Goals ideas'!A149" xr:uid="{4AFE21EF-9B4A-BD41-9E7A-1566ABADB03A}"/>
    <hyperlink ref="L63" location="'Baseline_Chart data'!C25" display="'Baseline_Chart data'!C25" xr:uid="{0F6FBB2F-F6BC-674C-A147-DE268FB4A241}"/>
    <hyperlink ref="I63:K63" location="'Goals ideas'!A187" display="'Goals ideas'!A187" xr:uid="{51F3518D-AD63-D049-9F42-365533461B5C}"/>
    <hyperlink ref="I60:K60" location="'Goals ideas'!A172" display="'Goals ideas'!A172" xr:uid="{EDF63BCB-9C69-6E43-BDA0-98824F4A7175}"/>
    <hyperlink ref="I59:K59" location="'Goals ideas'!A164" display="'Goals ideas'!A164" xr:uid="{7303A26C-47EA-AC46-A349-CCD9A0F25A76}"/>
    <hyperlink ref="L60" location="'Baseline_Chart data'!C24" display="'Baseline_Chart data'!C24" xr:uid="{DD31CF2D-2308-0041-BB2F-9CDD9DBEF9C4}"/>
    <hyperlink ref="L59" location="'Baseline_Chart data'!C23" display="'Baseline_Chart data'!C23" xr:uid="{9186E8B3-1D8E-224E-AADC-1443BFC3445A}"/>
    <hyperlink ref="I61:K61" location="'Goals ideas'!A180" display="'Goals ideas'!A180" xr:uid="{82B85FE1-6C15-5F42-B079-69983705051C}"/>
    <hyperlink ref="I62:K62" location="'Goals ideas'!A186" display="'Goals ideas'!A186" xr:uid="{C033F7C2-377C-144A-9393-569B9509B2D7}"/>
    <hyperlink ref="I64:K64" location="'Goals ideas'!A188" display="'Goals ideas'!A188" xr:uid="{DEE1005B-EECD-494B-B6AF-33786387D633}"/>
    <hyperlink ref="L61" location="'Baseline_Practice info'!D67" display="'Baseline_Practice info'!D67" xr:uid="{1CDE6830-DA90-964B-833B-41228B1B98F2}"/>
    <hyperlink ref="L62" location="'Baseline_Practice info'!D61" display="'Baseline_Practice info'!D61" xr:uid="{37E2D0DB-8F28-374A-B11A-96B602B5537C}"/>
    <hyperlink ref="L64" location="'Baseline_Practice info'!D62" display="'Baseline_Practice info'!D62" xr:uid="{9A92AC66-8025-5A41-BDC6-D5E49EB69F94}"/>
    <hyperlink ref="A56:I56" location="'Goals ideas'!A160" display="To directly review all suggested goals for Aim 4, click here" xr:uid="{D451DB83-D6EA-D34A-8D1E-62D96304BD46}"/>
    <hyperlink ref="L72" location="'Baseline_Practice info'!D43" display="'Baseline_Practice info'!D43" xr:uid="{BA7F3C70-AB11-D848-AEF4-CAF7975C59C3}"/>
    <hyperlink ref="L73" location="'Baseline_Practice info'!D41" display="'Baseline_Practice info'!D41" xr:uid="{C0EAFB5C-CCC6-A140-830E-2BD5BBA6D082}"/>
    <hyperlink ref="I72:K72" location="'Goals ideas'!A203" display="'Goals ideas'!A203" xr:uid="{D6556DFE-24E3-2047-9D50-81148FE4C336}"/>
    <hyperlink ref="I73:K73" location="'Goals ideas'!A204" display="'Goals ideas'!A204" xr:uid="{754AD609-A84D-0F47-BC8D-8F456E2A97B3}"/>
    <hyperlink ref="A69:I69" location="'Goals ideas'!A199" display="To directly review all suggested goals for Aim 5, click here" xr:uid="{0414E001-22A3-4E41-ABF0-10E4365A529B}"/>
    <hyperlink ref="L82" location="'Baseline_Chart data'!C30" display="'Baseline_Chart data'!C30" xr:uid="{D4947E49-8D29-594E-8CE5-9D4379F57D6A}"/>
    <hyperlink ref="I82:K82" location="'Goals ideas'!A219" display="'Goals ideas'!A219" xr:uid="{0094A8DF-386C-C84C-B11C-2A69240B0B7F}"/>
    <hyperlink ref="L84" location="'Baseline_Chart data'!C45" display="'Baseline_Chart data'!C45" xr:uid="{8B90D3AD-796D-5049-9722-E27C626F1646}"/>
    <hyperlink ref="I84:K84" location="'Goals ideas'!A233" display="'Goals ideas'!A233" xr:uid="{66EACB97-B1BB-B443-A76F-B7BDA1D6A6A6}"/>
    <hyperlink ref="L83" location="'Baseline_Practice info'!D39" display="'Baseline_Practice info'!D39" xr:uid="{71D5283D-04AC-214A-81A0-2458D2618039}"/>
    <hyperlink ref="I83:K83" location="'Goals ideas'!A227" display="'Goals ideas'!A227" xr:uid="{585C27D5-D30A-D447-81B2-6D148D55DA26}"/>
    <hyperlink ref="L85" location="'Baseline_Practice info'!D60" display="'Baseline_Practice info'!D60" xr:uid="{35287522-1DFB-A94D-96A1-96C94C9475E8}"/>
    <hyperlink ref="I85:K85" location="'Goals ideas'!A240" display="'Goals ideas'!A240" xr:uid="{74C3A728-389F-6643-B08C-DFC965693D45}"/>
    <hyperlink ref="A79:I79" location="'Goals ideas'!A215" display="To directly review all suggested goals for Aim 6, click here" xr:uid="{F00400FE-3994-634A-8DD6-5AFECC9DF448}"/>
    <hyperlink ref="L93" location="'Baseline_Chart data'!C31" display="'Baseline_Chart data'!C31" xr:uid="{18B33920-F92F-AD4B-85D9-722822846A6D}"/>
    <hyperlink ref="I93:K93" location="'Goals ideas'!A253" display="'Goals ideas'!A253" xr:uid="{A734B8F2-F220-EE40-AC07-299E5CFFF3A1}"/>
    <hyperlink ref="L94" location="'Baseline_Practice info'!D35" display="'Baseline_Practice info'!D35" xr:uid="{9BA65576-0B7E-5647-923D-22D94308AEE7}"/>
    <hyperlink ref="I94:K94" location="'Goals ideas'!A260" display="'Goals ideas'!A260" xr:uid="{3588EFCC-A798-8640-96A9-822D281FCAC9}"/>
    <hyperlink ref="L95" location="'Baseline_Practice info'!D37" display="'Baseline_Practice info'!D37" xr:uid="{1A6489F2-842A-B040-9C50-AF6E8B11A404}"/>
    <hyperlink ref="I95:K95" location="'Goals ideas'!A267" display="'Goals ideas'!A267" xr:uid="{263E3F32-E4B0-AF45-8411-75AF25D737BD}"/>
    <hyperlink ref="L96" location="'Baseline_Practice info'!D68" display="'Baseline_Practice info'!D68" xr:uid="{873D984C-E2BF-1545-AF3C-C756E360602D}"/>
    <hyperlink ref="I96:K96" location="'Goals ideas'!A273" display="'Goals ideas'!A273" xr:uid="{292EC5AD-511F-BC43-9948-528235705036}"/>
    <hyperlink ref="A90:I90" location="'Goals ideas'!A249" display="To directly review all suggested goals for Aim 7, click here" xr:uid="{BA3BA29A-97B8-494C-9139-C84DB3D59961}"/>
    <hyperlink ref="L105" location="'Baseline_Chart data'!C35" display="'Baseline_Chart data'!C35" xr:uid="{D9DA54F5-4D13-6B47-87B9-FDA041789786}"/>
    <hyperlink ref="I105:K105" location="'Goals ideas'!A292" display="'Goals ideas'!A292" xr:uid="{A19A1A39-8FF9-4B40-824B-C2954DD059F4}"/>
    <hyperlink ref="L106" location="'Baseline_Chart data'!C36" display="'Baseline_Chart data'!C36" xr:uid="{8631455A-0B81-5942-BB3F-54A89AE0AEE6}"/>
    <hyperlink ref="I106:K106" location="'Goals ideas'!A299" display="'Goals ideas'!A299" xr:uid="{4ABCAB62-37C3-D746-9FFE-FA9CE2430883}"/>
    <hyperlink ref="L104" location="'Baseline_Practice info'!D45" display="'Baseline_Practice info'!D45" xr:uid="{FC13085C-3338-A04E-A5E6-7E0F233EACA0}"/>
    <hyperlink ref="I104:K104" location="'Goals ideas'!A285" display="'Goals ideas'!A285" xr:uid="{81386FA6-5BAD-2249-82F3-FB7B77D5DA82}"/>
    <hyperlink ref="L107" location="'Baseline_Practice info'!D59" display="'Baseline_Practice info'!D59" xr:uid="{05DD0ACC-AB6A-4B48-B62A-6BA112150B66}"/>
    <hyperlink ref="I107:K107" location="'Goals ideas'!A300" display="'Goals ideas'!A300" xr:uid="{7B86C336-32CF-124D-B010-03314A8123E4}"/>
    <hyperlink ref="A101:I101" location="'Goals ideas'!A281" display="To directly review all suggested goals for Aim 8, click here" xr:uid="{FA64041E-5FBA-FF4E-BCEE-B125414E70B1}"/>
    <hyperlink ref="L115" location="'Baseline_Chart data'!C40" display="'Baseline_Chart data'!C40" xr:uid="{3BDF36FD-18A5-2E44-BC43-A1503FF1754C}"/>
    <hyperlink ref="I115:K115" location="'Goals ideas'!A315" display="'Goals ideas'!A315" xr:uid="{9EEF70F0-40D0-F849-B62C-0C10AAC3E194}"/>
    <hyperlink ref="L117" location="'Baseline_Chart data'!C42" display="'Baseline_Chart data'!C42" xr:uid="{87EC9FD9-EC5E-514D-8B85-DB45CB7341BA}"/>
    <hyperlink ref="I117:K117" location="'Goals ideas'!A329" display="'Goals ideas'!A329" xr:uid="{F89BF715-3D74-4D48-A2FC-3EAA7F4FC097}"/>
    <hyperlink ref="L119" location="'Baseline_Chart data'!C43" display="'Baseline_Chart data'!C43" xr:uid="{690B9F66-90FA-8845-9CBA-7B98E3C9C4A1}"/>
    <hyperlink ref="I119:K119" location="'Goals ideas'!A343" display="'Goals ideas'!A343" xr:uid="{2978A4BF-F05C-7544-9BAF-C2005671A828}"/>
    <hyperlink ref="L116" location="'Baseline_Practice info'!D63" display="'Baseline_Practice info'!D63" xr:uid="{D76EE284-D7E9-314A-814A-8C82D7FA322A}"/>
    <hyperlink ref="I116:K116" location="'Goals ideas'!A322" display="'Goals ideas'!A322" xr:uid="{4D6A010D-C8CD-C444-A9BB-342C34C83B24}"/>
    <hyperlink ref="L118" location="'Baseline_Practice info'!D64" display="'Baseline_Practice info'!D64" xr:uid="{CEDDD59C-9714-7A41-96F8-021CA5F2876E}"/>
    <hyperlink ref="I118:K118" location="'Goals ideas'!A336" display="'Goals ideas'!A336" xr:uid="{5C2A5091-BE77-7245-A8A5-A54BA16888DC}"/>
    <hyperlink ref="A112:I112" location="'Goals ideas'!A311" display="To directly review all suggested goals for Aim 9, click here" xr:uid="{E55A01DB-AB3A-CF43-8D01-2F999635FE59}"/>
    <hyperlink ref="L5" location="'Table of Contents'!A1" display="Return to Table of Contents" xr:uid="{DC9FF68C-FEA3-4165-A084-C0DE7DEED031}"/>
    <hyperlink ref="I33:K33" location="'Goals ideas'!A104" display="'Goals ideas'!A104" xr:uid="{5F52DBC5-9D71-5247-B41E-D80C07098665}"/>
    <hyperlink ref="I31:K31" location="'Goals ideas'!A123" display="'Goals ideas'!A123" xr:uid="{A00F1FFD-628B-DA41-87E6-955FAE6DCE5B}"/>
    <hyperlink ref="I30:K30" location="'Goals ideas'!A113" display="'Goals ideas'!A113" xr:uid="{1AC27DEA-EBD7-A449-B580-F3A274580B89}"/>
    <hyperlink ref="I29:K29" location="'Goals ideas'!A103" display="'Goals ideas'!A103" xr:uid="{C4073BD7-06F0-A049-A57F-A47D9E3390DF}"/>
    <hyperlink ref="I74:K74" location="'Goals ideas'!A204" display="'Goals ideas'!A204" xr:uid="{A5CB0F38-CEE9-4ECE-9A4A-A9D7AA819A4D}"/>
  </hyperlinks>
  <pageMargins left="0.7" right="0.7" top="0.75" bottom="0.75" header="0.3" footer="0.3"/>
  <ignoredErrors>
    <ignoredError sqref="I11 L63 I63 L83:L84 I83:I84 I118:L118 I116:L116 I117:L117" formula="1"/>
    <ignoredError sqref="H31:H32 H29:H30 H36 H10" evalError="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3AD123-3A47-3142-A462-FD845E1294FB}">
  <dimension ref="A1:O349"/>
  <sheetViews>
    <sheetView zoomScale="68" zoomScaleNormal="68" workbookViewId="0">
      <pane xSplit="13" ySplit="3" topLeftCell="N102" activePane="bottomRight" state="frozen"/>
      <selection pane="topRight" activeCell="N1" sqref="N1"/>
      <selection pane="bottomLeft" activeCell="A4" sqref="A4"/>
      <selection pane="bottomRight" activeCell="I107" sqref="I107"/>
    </sheetView>
  </sheetViews>
  <sheetFormatPr defaultColWidth="10.85546875" defaultRowHeight="15"/>
  <cols>
    <col min="1" max="7" width="10.85546875" style="48"/>
    <col min="8" max="8" width="50.5703125" style="48" customWidth="1"/>
    <col min="9" max="9" width="18" style="228" customWidth="1"/>
    <col min="10" max="10" width="19.5703125" style="48" customWidth="1"/>
    <col min="11" max="12" width="10.85546875" style="48"/>
    <col min="13" max="13" width="3.42578125" style="48" customWidth="1"/>
    <col min="14" max="16384" width="10.85546875" style="48"/>
  </cols>
  <sheetData>
    <row r="1" spans="1:11" ht="15" customHeight="1">
      <c r="A1" s="334" t="s">
        <v>253</v>
      </c>
      <c r="B1" s="334"/>
      <c r="C1" s="334"/>
      <c r="D1" s="334"/>
      <c r="E1" s="334"/>
      <c r="F1" s="334"/>
      <c r="G1" s="334"/>
      <c r="H1" s="334"/>
      <c r="I1" s="333" t="s">
        <v>254</v>
      </c>
      <c r="J1" s="318" t="s">
        <v>10</v>
      </c>
      <c r="K1" s="288"/>
    </row>
    <row r="2" spans="1:11" ht="42" customHeight="1">
      <c r="A2" s="334"/>
      <c r="B2" s="334"/>
      <c r="C2" s="334"/>
      <c r="D2" s="334"/>
      <c r="E2" s="334"/>
      <c r="F2" s="334"/>
      <c r="G2" s="334"/>
      <c r="H2" s="334"/>
      <c r="I2" s="333"/>
      <c r="J2" s="191"/>
      <c r="K2" s="191"/>
    </row>
    <row r="3" spans="1:11" ht="15.95" customHeight="1">
      <c r="A3" s="335" t="s">
        <v>255</v>
      </c>
      <c r="B3" s="335"/>
      <c r="C3" s="335"/>
      <c r="D3" s="335"/>
      <c r="E3" s="335"/>
      <c r="F3" s="335"/>
      <c r="G3" s="335"/>
      <c r="H3" s="335"/>
      <c r="I3" s="333"/>
      <c r="J3" s="192"/>
      <c r="K3" s="193"/>
    </row>
    <row r="4" spans="1:11">
      <c r="I4" s="194"/>
    </row>
    <row r="5" spans="1:11" ht="45" customHeight="1">
      <c r="A5" s="319" t="s">
        <v>384</v>
      </c>
      <c r="B5" s="319"/>
      <c r="C5" s="319"/>
      <c r="D5" s="319"/>
      <c r="E5" s="319"/>
      <c r="F5" s="319"/>
      <c r="G5" s="319"/>
      <c r="H5" s="319"/>
      <c r="I5" s="194"/>
    </row>
    <row r="6" spans="1:11">
      <c r="A6" s="195" t="s">
        <v>256</v>
      </c>
      <c r="I6" s="194"/>
    </row>
    <row r="7" spans="1:11">
      <c r="A7" s="195"/>
      <c r="I7" s="194"/>
    </row>
    <row r="8" spans="1:11" s="196" customFormat="1" ht="15.75" thickBot="1">
      <c r="I8" s="197"/>
    </row>
    <row r="9" spans="1:11" s="196" customFormat="1" ht="54" customHeight="1" thickBot="1">
      <c r="A9" s="320" t="s">
        <v>135</v>
      </c>
      <c r="B9" s="321"/>
      <c r="C9" s="321"/>
      <c r="D9" s="321"/>
      <c r="E9" s="321"/>
      <c r="F9" s="321"/>
      <c r="G9" s="322"/>
      <c r="H9" s="198" t="str">
        <f>IF('Baseline_Practice info'!K5=1,"Currently met", "Not currently met")</f>
        <v>Not currently met</v>
      </c>
      <c r="I9" s="199"/>
      <c r="J9" s="200" t="s">
        <v>257</v>
      </c>
    </row>
    <row r="10" spans="1:11" s="196" customFormat="1" ht="15.75">
      <c r="A10" s="201" t="s">
        <v>258</v>
      </c>
      <c r="B10" s="202"/>
      <c r="C10" s="202"/>
      <c r="D10" s="202"/>
      <c r="E10" s="202"/>
      <c r="F10" s="202"/>
      <c r="G10" s="202"/>
      <c r="H10" s="202"/>
      <c r="I10" s="199"/>
    </row>
    <row r="11" spans="1:11" s="204" customFormat="1" ht="15.75">
      <c r="A11" s="202"/>
      <c r="B11" s="184" t="s">
        <v>259</v>
      </c>
      <c r="C11" s="185"/>
      <c r="D11" s="185"/>
      <c r="E11" s="185"/>
      <c r="F11" s="185"/>
      <c r="G11" s="185"/>
      <c r="H11" s="185"/>
      <c r="I11" s="186"/>
      <c r="K11" s="196"/>
    </row>
    <row r="12" spans="1:11" s="204" customFormat="1" ht="32.25" customHeight="1">
      <c r="A12" s="202"/>
      <c r="B12" s="323" t="s">
        <v>260</v>
      </c>
      <c r="C12" s="323"/>
      <c r="D12" s="323"/>
      <c r="E12" s="323"/>
      <c r="F12" s="323"/>
      <c r="G12" s="323"/>
      <c r="H12" s="324"/>
      <c r="I12" s="186"/>
      <c r="K12" s="196"/>
    </row>
    <row r="13" spans="1:11" s="196" customFormat="1" ht="15.75">
      <c r="A13" s="202"/>
      <c r="B13" s="202"/>
      <c r="C13" s="202"/>
      <c r="D13" s="202"/>
      <c r="E13" s="202"/>
      <c r="F13" s="202"/>
      <c r="G13" s="202"/>
      <c r="H13" s="202"/>
      <c r="I13" s="199"/>
    </row>
    <row r="14" spans="1:11" s="207" customFormat="1" ht="15.75">
      <c r="A14" s="205"/>
      <c r="B14" s="205"/>
      <c r="C14" s="205"/>
      <c r="D14" s="205"/>
      <c r="E14" s="205"/>
      <c r="F14" s="205"/>
      <c r="G14" s="205"/>
      <c r="H14" s="205"/>
      <c r="I14" s="206"/>
    </row>
    <row r="15" spans="1:11" s="196" customFormat="1" ht="16.5" thickBot="1">
      <c r="A15" s="202"/>
      <c r="B15" s="202"/>
      <c r="C15" s="202"/>
      <c r="D15" s="202"/>
      <c r="E15" s="202"/>
      <c r="F15" s="202"/>
      <c r="G15" s="202"/>
      <c r="H15" s="202"/>
      <c r="I15" s="199"/>
    </row>
    <row r="16" spans="1:11" s="196" customFormat="1" ht="54" customHeight="1" thickBot="1">
      <c r="A16" s="320" t="s">
        <v>137</v>
      </c>
      <c r="B16" s="321"/>
      <c r="C16" s="321"/>
      <c r="D16" s="321"/>
      <c r="E16" s="321"/>
      <c r="F16" s="321"/>
      <c r="G16" s="322"/>
      <c r="H16" s="198" t="str">
        <f>IF('Baseline_Practice info'!K47=1, "Currently met", "Not currently met")</f>
        <v>Not currently met</v>
      </c>
      <c r="I16" s="199"/>
      <c r="J16" s="200" t="s">
        <v>257</v>
      </c>
    </row>
    <row r="17" spans="1:11" s="196" customFormat="1" ht="15.75">
      <c r="A17" s="201" t="s">
        <v>258</v>
      </c>
      <c r="B17" s="202"/>
      <c r="C17" s="202"/>
      <c r="D17" s="202"/>
      <c r="E17" s="202"/>
      <c r="F17" s="202"/>
      <c r="G17" s="202"/>
      <c r="H17" s="202"/>
      <c r="I17" s="199"/>
    </row>
    <row r="18" spans="1:11" s="196" customFormat="1" ht="15.95" customHeight="1">
      <c r="A18" s="202"/>
      <c r="B18" s="323" t="s">
        <v>261</v>
      </c>
      <c r="C18" s="323"/>
      <c r="D18" s="323"/>
      <c r="E18" s="323"/>
      <c r="F18" s="323"/>
      <c r="G18" s="323"/>
      <c r="H18" s="323"/>
      <c r="I18" s="186"/>
    </row>
    <row r="19" spans="1:11" s="196" customFormat="1" ht="32.25" customHeight="1">
      <c r="A19" s="202"/>
      <c r="B19" s="323" t="s">
        <v>262</v>
      </c>
      <c r="C19" s="323"/>
      <c r="D19" s="323"/>
      <c r="E19" s="323"/>
      <c r="F19" s="323"/>
      <c r="G19" s="323"/>
      <c r="H19" s="323"/>
      <c r="I19" s="186"/>
    </row>
    <row r="20" spans="1:11" s="196" customFormat="1" ht="36.75" customHeight="1">
      <c r="A20" s="202"/>
      <c r="B20" s="323" t="s">
        <v>263</v>
      </c>
      <c r="C20" s="323"/>
      <c r="D20" s="323"/>
      <c r="E20" s="323"/>
      <c r="F20" s="323"/>
      <c r="G20" s="323"/>
      <c r="H20" s="323"/>
      <c r="I20" s="186"/>
    </row>
    <row r="21" spans="1:11" s="196" customFormat="1" ht="15.95" customHeight="1">
      <c r="A21" s="202"/>
      <c r="B21" s="203"/>
      <c r="C21" s="203"/>
      <c r="D21" s="203"/>
      <c r="E21" s="203"/>
      <c r="F21" s="203"/>
      <c r="G21" s="203"/>
      <c r="H21" s="203"/>
      <c r="I21" s="199"/>
    </row>
    <row r="22" spans="1:11" s="196" customFormat="1" ht="15.95" customHeight="1">
      <c r="A22" s="202"/>
      <c r="B22" s="273" t="s">
        <v>410</v>
      </c>
      <c r="C22" s="203"/>
      <c r="D22" s="203"/>
      <c r="E22" s="203"/>
      <c r="F22" s="203"/>
      <c r="G22" s="203"/>
      <c r="H22" s="203"/>
      <c r="I22" s="199"/>
    </row>
    <row r="23" spans="1:11" s="196" customFormat="1" ht="15.75">
      <c r="A23" s="202"/>
      <c r="B23" s="202"/>
      <c r="C23" s="202"/>
      <c r="D23" s="202"/>
      <c r="E23" s="202"/>
      <c r="F23" s="202"/>
      <c r="G23" s="202"/>
      <c r="H23" s="202"/>
      <c r="I23" s="199"/>
    </row>
    <row r="24" spans="1:11" s="207" customFormat="1" ht="15.75">
      <c r="A24" s="205"/>
      <c r="B24" s="205"/>
      <c r="C24" s="205"/>
      <c r="D24" s="205"/>
      <c r="E24" s="205"/>
      <c r="F24" s="205"/>
      <c r="G24" s="205"/>
      <c r="H24" s="205"/>
      <c r="I24" s="206"/>
    </row>
    <row r="25" spans="1:11" s="196" customFormat="1" ht="16.5" thickBot="1">
      <c r="A25" s="202"/>
      <c r="B25" s="202"/>
      <c r="C25" s="202"/>
      <c r="D25" s="202"/>
      <c r="E25" s="202"/>
      <c r="F25" s="202"/>
      <c r="G25" s="202"/>
      <c r="H25" s="209"/>
      <c r="I25" s="199"/>
    </row>
    <row r="26" spans="1:11" s="196" customFormat="1" ht="54" customHeight="1" thickBot="1">
      <c r="A26" s="320" t="s">
        <v>139</v>
      </c>
      <c r="B26" s="321"/>
      <c r="C26" s="321"/>
      <c r="D26" s="321"/>
      <c r="E26" s="321"/>
      <c r="F26" s="321"/>
      <c r="G26" s="322"/>
      <c r="H26" s="198" t="str">
        <f>IF('Baseline_Practice info'!K33=1, "Currently met", "Not currently met")</f>
        <v>Not currently met</v>
      </c>
      <c r="I26" s="199"/>
      <c r="J26" s="200" t="s">
        <v>257</v>
      </c>
    </row>
    <row r="27" spans="1:11" s="204" customFormat="1" ht="15.75">
      <c r="A27" s="201" t="s">
        <v>258</v>
      </c>
      <c r="B27" s="202"/>
      <c r="C27" s="202"/>
      <c r="D27" s="202"/>
      <c r="E27" s="202"/>
      <c r="F27" s="202"/>
      <c r="G27" s="202"/>
      <c r="H27" s="210"/>
      <c r="I27" s="199"/>
      <c r="K27" s="196"/>
    </row>
    <row r="28" spans="1:11" s="204" customFormat="1" ht="32.25" customHeight="1">
      <c r="A28" s="201"/>
      <c r="B28" s="327" t="s">
        <v>264</v>
      </c>
      <c r="C28" s="327"/>
      <c r="D28" s="327"/>
      <c r="E28" s="327"/>
      <c r="F28" s="327"/>
      <c r="G28" s="327"/>
      <c r="H28" s="327"/>
      <c r="I28" s="186"/>
      <c r="K28" s="196"/>
    </row>
    <row r="29" spans="1:11" s="204" customFormat="1" ht="32.25" customHeight="1">
      <c r="A29" s="202"/>
      <c r="B29" s="327" t="s">
        <v>265</v>
      </c>
      <c r="C29" s="327"/>
      <c r="D29" s="327"/>
      <c r="E29" s="327"/>
      <c r="F29" s="327"/>
      <c r="G29" s="327"/>
      <c r="H29" s="326"/>
      <c r="I29" s="186"/>
      <c r="K29" s="196"/>
    </row>
    <row r="30" spans="1:11" s="204" customFormat="1" ht="32.25" customHeight="1">
      <c r="A30" s="202"/>
      <c r="B30" s="327" t="s">
        <v>266</v>
      </c>
      <c r="C30" s="327"/>
      <c r="D30" s="327"/>
      <c r="E30" s="327"/>
      <c r="F30" s="327"/>
      <c r="G30" s="327"/>
      <c r="H30" s="326"/>
      <c r="I30" s="186"/>
      <c r="K30" s="196"/>
    </row>
    <row r="31" spans="1:11" s="204" customFormat="1" ht="15.95" customHeight="1">
      <c r="A31" s="202"/>
      <c r="B31" s="202"/>
      <c r="C31" s="202"/>
      <c r="D31" s="202"/>
      <c r="E31" s="202"/>
      <c r="F31" s="202"/>
      <c r="G31" s="202"/>
      <c r="H31" s="202"/>
      <c r="I31" s="211"/>
      <c r="K31" s="196"/>
    </row>
    <row r="32" spans="1:11" s="204" customFormat="1" ht="15.95" customHeight="1">
      <c r="A32" s="202"/>
      <c r="B32" s="208" t="s">
        <v>409</v>
      </c>
      <c r="C32" s="202"/>
      <c r="D32" s="202"/>
      <c r="E32" s="202"/>
      <c r="F32" s="202"/>
      <c r="G32" s="202"/>
      <c r="H32" s="202"/>
      <c r="I32" s="211"/>
      <c r="K32" s="196"/>
    </row>
    <row r="33" spans="1:12" s="204" customFormat="1" ht="15.75">
      <c r="A33" s="202"/>
      <c r="B33" s="161"/>
      <c r="C33" s="202"/>
      <c r="D33" s="202"/>
      <c r="E33" s="202"/>
      <c r="F33" s="202"/>
      <c r="G33" s="202"/>
      <c r="H33" s="202"/>
      <c r="I33" s="199"/>
      <c r="K33" s="196"/>
    </row>
    <row r="34" spans="1:12" s="207" customFormat="1" ht="15.75">
      <c r="A34" s="205"/>
      <c r="B34" s="205"/>
      <c r="C34" s="205"/>
      <c r="D34" s="205"/>
      <c r="E34" s="205"/>
      <c r="F34" s="205"/>
      <c r="G34" s="205"/>
      <c r="H34" s="205"/>
      <c r="I34" s="206"/>
    </row>
    <row r="35" spans="1:12" s="196" customFormat="1" ht="16.5" thickBot="1">
      <c r="A35" s="202"/>
      <c r="B35" s="202"/>
      <c r="C35" s="202"/>
      <c r="D35" s="202"/>
      <c r="E35" s="202"/>
      <c r="F35" s="202"/>
      <c r="G35" s="202"/>
      <c r="H35" s="202"/>
      <c r="I35" s="199"/>
    </row>
    <row r="36" spans="1:12" s="196" customFormat="1" ht="54" customHeight="1" thickBot="1">
      <c r="A36" s="320" t="s">
        <v>141</v>
      </c>
      <c r="B36" s="321"/>
      <c r="C36" s="321"/>
      <c r="D36" s="321"/>
      <c r="E36" s="321"/>
      <c r="F36" s="321"/>
      <c r="G36" s="322"/>
      <c r="H36" s="198" t="str">
        <f>IF('Baseline_Practice info'!K50=1, "Currently met", "Not currently met")</f>
        <v>Not currently met</v>
      </c>
      <c r="I36" s="199"/>
      <c r="J36" s="200" t="s">
        <v>257</v>
      </c>
    </row>
    <row r="37" spans="1:12" s="196" customFormat="1" ht="15.75">
      <c r="A37" s="201" t="s">
        <v>258</v>
      </c>
      <c r="B37" s="202"/>
      <c r="C37" s="202"/>
      <c r="D37" s="202"/>
      <c r="E37" s="202"/>
      <c r="F37" s="202"/>
      <c r="G37" s="202"/>
      <c r="H37" s="204"/>
      <c r="I37" s="199"/>
      <c r="L37" s="204"/>
    </row>
    <row r="38" spans="1:12" s="204" customFormat="1" ht="15.75">
      <c r="A38" s="202"/>
      <c r="B38" s="187" t="s">
        <v>267</v>
      </c>
      <c r="C38" s="185"/>
      <c r="D38" s="185"/>
      <c r="E38" s="185"/>
      <c r="F38" s="185"/>
      <c r="G38" s="185"/>
      <c r="H38" s="188"/>
      <c r="I38" s="186"/>
      <c r="K38" s="196"/>
    </row>
    <row r="39" spans="1:12" s="204" customFormat="1" ht="15.75">
      <c r="A39" s="202"/>
      <c r="B39" s="187" t="s">
        <v>268</v>
      </c>
      <c r="C39" s="185"/>
      <c r="D39" s="185"/>
      <c r="E39" s="185"/>
      <c r="F39" s="185"/>
      <c r="G39" s="185"/>
      <c r="H39" s="188"/>
      <c r="I39" s="186"/>
      <c r="K39" s="196"/>
    </row>
    <row r="40" spans="1:12" s="196" customFormat="1" ht="15.75">
      <c r="A40" s="202"/>
      <c r="B40" s="202"/>
      <c r="C40" s="202"/>
      <c r="D40" s="202"/>
      <c r="E40" s="202"/>
      <c r="F40" s="202"/>
      <c r="G40" s="202"/>
      <c r="H40" s="204"/>
      <c r="I40" s="199"/>
    </row>
    <row r="41" spans="1:12" s="214" customFormat="1" ht="15.75">
      <c r="A41" s="205"/>
      <c r="B41" s="205"/>
      <c r="C41" s="205"/>
      <c r="D41" s="205"/>
      <c r="E41" s="205"/>
      <c r="F41" s="205"/>
      <c r="G41" s="205"/>
      <c r="H41" s="205"/>
      <c r="I41" s="206"/>
    </row>
    <row r="42" spans="1:12" s="196" customFormat="1" ht="16.5" thickBot="1">
      <c r="A42" s="202"/>
      <c r="B42" s="202"/>
      <c r="C42" s="202"/>
      <c r="D42" s="202"/>
      <c r="E42" s="202"/>
      <c r="F42" s="202"/>
      <c r="G42" s="202"/>
      <c r="H42" s="202"/>
      <c r="I42" s="199"/>
    </row>
    <row r="43" spans="1:12" s="196" customFormat="1" ht="54" customHeight="1" thickBot="1">
      <c r="A43" s="320" t="s">
        <v>143</v>
      </c>
      <c r="B43" s="321"/>
      <c r="C43" s="321"/>
      <c r="D43" s="321"/>
      <c r="E43" s="321"/>
      <c r="F43" s="321"/>
      <c r="G43" s="322"/>
      <c r="H43" s="198" t="str">
        <f>IF('Baseline_Practice info'!K51=1, "Currently met", "Not currently met")</f>
        <v>Not currently met</v>
      </c>
      <c r="I43" s="199"/>
      <c r="J43" s="200" t="s">
        <v>257</v>
      </c>
    </row>
    <row r="44" spans="1:12" s="196" customFormat="1" ht="15.75">
      <c r="A44" s="201" t="s">
        <v>258</v>
      </c>
      <c r="B44" s="202"/>
      <c r="C44" s="202"/>
      <c r="D44" s="202"/>
      <c r="E44" s="202"/>
      <c r="F44" s="202"/>
      <c r="G44" s="202"/>
      <c r="H44" s="202"/>
      <c r="I44" s="199"/>
    </row>
    <row r="45" spans="1:12" s="204" customFormat="1" ht="15.75">
      <c r="A45" s="202"/>
      <c r="B45" s="187" t="s">
        <v>269</v>
      </c>
      <c r="C45" s="185"/>
      <c r="D45" s="185"/>
      <c r="E45" s="185"/>
      <c r="F45" s="185"/>
      <c r="G45" s="185"/>
      <c r="H45" s="185"/>
      <c r="I45" s="186"/>
      <c r="K45" s="196"/>
    </row>
    <row r="46" spans="1:12" s="196" customFormat="1" ht="15.75">
      <c r="A46" s="202"/>
      <c r="B46" s="202"/>
      <c r="C46" s="202"/>
      <c r="D46" s="202"/>
      <c r="E46" s="202"/>
      <c r="F46" s="202"/>
      <c r="G46" s="202"/>
      <c r="H46" s="202"/>
      <c r="I46" s="199"/>
    </row>
    <row r="47" spans="1:12" s="214" customFormat="1" ht="15.75">
      <c r="A47" s="205"/>
      <c r="B47" s="205"/>
      <c r="C47" s="205"/>
      <c r="D47" s="205"/>
      <c r="E47" s="205"/>
      <c r="F47" s="205"/>
      <c r="G47" s="205"/>
      <c r="H47" s="205"/>
      <c r="I47" s="206"/>
    </row>
    <row r="48" spans="1:12" s="196" customFormat="1" ht="16.5" thickBot="1">
      <c r="A48" s="202"/>
      <c r="B48" s="202"/>
      <c r="C48" s="202"/>
      <c r="D48" s="202"/>
      <c r="E48" s="202"/>
      <c r="F48" s="202"/>
      <c r="G48" s="202"/>
      <c r="H48" s="202"/>
      <c r="I48" s="199"/>
    </row>
    <row r="49" spans="1:12" s="196" customFormat="1" ht="54" customHeight="1" thickBot="1">
      <c r="A49" s="320" t="s">
        <v>145</v>
      </c>
      <c r="B49" s="321"/>
      <c r="C49" s="321"/>
      <c r="D49" s="321"/>
      <c r="E49" s="321"/>
      <c r="F49" s="321"/>
      <c r="G49" s="322"/>
      <c r="H49" s="198" t="str" cm="1">
        <f t="array" ref="H49">_xlfn.IFS('Baseline_Practice info'!K63=" ", "Not currently met", 'Baseline_Practice info'!K63=0, "Not currently met", 'Baseline_Practice info'!K63=1, "Not currently met", 'Baseline_Practice info'!K63=2, "Not currently met", 'Baseline_Practice info'!K63=3, "Currently met",'Baseline_Practice info'!K63=4, "Currently met")</f>
        <v>Not currently met</v>
      </c>
      <c r="I49" s="199"/>
      <c r="J49" s="200" t="s">
        <v>257</v>
      </c>
    </row>
    <row r="50" spans="1:12" s="196" customFormat="1" ht="15.75">
      <c r="A50" s="201" t="s">
        <v>258</v>
      </c>
      <c r="B50" s="202"/>
      <c r="C50" s="202"/>
      <c r="D50" s="202"/>
      <c r="E50" s="202"/>
      <c r="F50" s="202"/>
      <c r="G50" s="202"/>
      <c r="I50" s="199"/>
      <c r="L50" s="204"/>
    </row>
    <row r="51" spans="1:12" s="204" customFormat="1" ht="32.25" customHeight="1">
      <c r="A51" s="202"/>
      <c r="B51" s="323" t="s">
        <v>270</v>
      </c>
      <c r="C51" s="323"/>
      <c r="D51" s="323"/>
      <c r="E51" s="323"/>
      <c r="F51" s="323"/>
      <c r="G51" s="323"/>
      <c r="H51" s="323"/>
      <c r="I51" s="186"/>
      <c r="J51" s="213"/>
      <c r="K51" s="196"/>
    </row>
    <row r="52" spans="1:12" s="204" customFormat="1" ht="32.25" customHeight="1">
      <c r="A52" s="202"/>
      <c r="B52" s="323" t="s">
        <v>271</v>
      </c>
      <c r="C52" s="323"/>
      <c r="D52" s="323"/>
      <c r="E52" s="323"/>
      <c r="F52" s="323"/>
      <c r="G52" s="323"/>
      <c r="H52" s="323"/>
      <c r="I52" s="186"/>
      <c r="J52" s="213"/>
      <c r="K52" s="196"/>
    </row>
    <row r="53" spans="1:12" s="204" customFormat="1" ht="15.75">
      <c r="A53" s="202"/>
      <c r="B53" s="187" t="s">
        <v>272</v>
      </c>
      <c r="C53" s="185"/>
      <c r="D53" s="185"/>
      <c r="E53" s="185"/>
      <c r="F53" s="185"/>
      <c r="G53" s="185"/>
      <c r="H53" s="189"/>
      <c r="I53" s="186"/>
      <c r="J53" s="213"/>
      <c r="K53" s="196"/>
    </row>
    <row r="54" spans="1:12" s="204" customFormat="1" ht="15.75">
      <c r="A54" s="202"/>
      <c r="B54" s="212"/>
      <c r="C54" s="203"/>
      <c r="D54" s="203"/>
      <c r="E54" s="203"/>
      <c r="F54" s="203"/>
      <c r="G54" s="203"/>
      <c r="H54" s="215"/>
      <c r="I54" s="199"/>
      <c r="J54" s="213"/>
      <c r="K54" s="196"/>
    </row>
    <row r="55" spans="1:12" s="204" customFormat="1" ht="15.75">
      <c r="A55" s="202"/>
      <c r="B55" s="208" t="s">
        <v>409</v>
      </c>
      <c r="C55" s="203"/>
      <c r="D55" s="203"/>
      <c r="E55" s="203"/>
      <c r="F55" s="203"/>
      <c r="G55" s="203"/>
      <c r="H55" s="215"/>
      <c r="I55" s="199"/>
      <c r="J55" s="213"/>
      <c r="K55" s="196"/>
    </row>
    <row r="56" spans="1:12" s="196" customFormat="1" ht="15.75">
      <c r="A56" s="202"/>
      <c r="B56" s="202"/>
      <c r="C56" s="202"/>
      <c r="D56" s="202"/>
      <c r="E56" s="202"/>
      <c r="F56" s="202"/>
      <c r="G56" s="202"/>
      <c r="I56" s="199"/>
    </row>
    <row r="57" spans="1:12" s="214" customFormat="1" ht="15.75">
      <c r="A57" s="205"/>
      <c r="B57" s="205"/>
      <c r="C57" s="205"/>
      <c r="D57" s="205"/>
      <c r="E57" s="205"/>
      <c r="F57" s="205"/>
      <c r="G57" s="205"/>
      <c r="H57" s="205"/>
      <c r="I57" s="206"/>
    </row>
    <row r="58" spans="1:12" s="196" customFormat="1" ht="16.5" thickBot="1">
      <c r="A58" s="202"/>
      <c r="B58" s="202"/>
      <c r="C58" s="202"/>
      <c r="D58" s="202"/>
      <c r="E58" s="202"/>
      <c r="F58" s="202"/>
      <c r="G58" s="202"/>
      <c r="I58" s="199"/>
    </row>
    <row r="59" spans="1:12" s="196" customFormat="1" ht="54" customHeight="1" thickBot="1">
      <c r="A59" s="320" t="s">
        <v>147</v>
      </c>
      <c r="B59" s="321"/>
      <c r="C59" s="321"/>
      <c r="D59" s="321"/>
      <c r="E59" s="321"/>
      <c r="F59" s="321"/>
      <c r="G59" s="322"/>
      <c r="H59" s="216" t="e">
        <f>AVERAGE('Baseline_Chart data'!AS29:CF29)</f>
        <v>#DIV/0!</v>
      </c>
      <c r="I59" s="199"/>
      <c r="J59" s="200" t="s">
        <v>257</v>
      </c>
    </row>
    <row r="60" spans="1:12" s="196" customFormat="1" ht="15.75">
      <c r="A60" s="201" t="s">
        <v>258</v>
      </c>
      <c r="B60" s="202"/>
      <c r="C60" s="202"/>
      <c r="D60" s="202"/>
      <c r="E60" s="202"/>
      <c r="F60" s="202"/>
      <c r="G60" s="202"/>
      <c r="I60" s="199"/>
    </row>
    <row r="61" spans="1:12" s="204" customFormat="1" ht="30.75" customHeight="1">
      <c r="A61" s="202"/>
      <c r="B61" s="323" t="s">
        <v>273</v>
      </c>
      <c r="C61" s="323"/>
      <c r="D61" s="323"/>
      <c r="E61" s="323"/>
      <c r="F61" s="323"/>
      <c r="G61" s="323"/>
      <c r="H61" s="323"/>
      <c r="I61" s="186"/>
      <c r="K61" s="196"/>
    </row>
    <row r="62" spans="1:12" s="204" customFormat="1" ht="15.75">
      <c r="A62" s="202"/>
      <c r="C62" s="217" t="s">
        <v>274</v>
      </c>
      <c r="D62" s="203"/>
      <c r="E62" s="203"/>
      <c r="F62" s="203"/>
      <c r="G62" s="203"/>
      <c r="H62" s="213"/>
      <c r="I62" s="199"/>
      <c r="K62" s="196"/>
    </row>
    <row r="63" spans="1:12" s="196" customFormat="1" ht="15.75">
      <c r="A63" s="202"/>
      <c r="B63" s="202"/>
      <c r="C63" s="202"/>
      <c r="D63" s="202"/>
      <c r="E63" s="202"/>
      <c r="F63" s="202"/>
      <c r="G63" s="202"/>
      <c r="I63" s="199"/>
    </row>
    <row r="64" spans="1:12" s="214" customFormat="1" ht="15.75">
      <c r="A64" s="205"/>
      <c r="B64" s="205"/>
      <c r="C64" s="205"/>
      <c r="D64" s="205"/>
      <c r="E64" s="205"/>
      <c r="F64" s="205"/>
      <c r="G64" s="205"/>
      <c r="H64" s="205"/>
      <c r="I64" s="206"/>
    </row>
    <row r="65" spans="1:12" s="196" customFormat="1" ht="16.5" thickBot="1">
      <c r="A65" s="202"/>
      <c r="B65" s="202"/>
      <c r="C65" s="202"/>
      <c r="D65" s="202"/>
      <c r="E65" s="202"/>
      <c r="F65" s="202"/>
      <c r="G65" s="202"/>
      <c r="H65" s="202"/>
      <c r="I65" s="199"/>
    </row>
    <row r="66" spans="1:12" s="196" customFormat="1" ht="54" customHeight="1" thickBot="1">
      <c r="A66" s="320" t="s">
        <v>149</v>
      </c>
      <c r="B66" s="321"/>
      <c r="C66" s="321"/>
      <c r="D66" s="321"/>
      <c r="E66" s="321"/>
      <c r="F66" s="321"/>
      <c r="G66" s="322"/>
      <c r="H66" s="216" t="e">
        <f>AVERAGE('Baseline_Chart data'!AS26:CF26)</f>
        <v>#DIV/0!</v>
      </c>
      <c r="I66" s="199"/>
      <c r="J66" s="200" t="s">
        <v>257</v>
      </c>
    </row>
    <row r="67" spans="1:12" s="196" customFormat="1" ht="15.75">
      <c r="A67" s="201" t="s">
        <v>258</v>
      </c>
      <c r="B67" s="202"/>
      <c r="C67" s="202"/>
      <c r="D67" s="202"/>
      <c r="E67" s="202"/>
      <c r="F67" s="202"/>
      <c r="G67" s="202"/>
      <c r="H67" s="202"/>
      <c r="I67" s="199"/>
    </row>
    <row r="68" spans="1:12" s="204" customFormat="1" ht="32.25" customHeight="1">
      <c r="A68" s="202"/>
      <c r="B68" s="323" t="s">
        <v>275</v>
      </c>
      <c r="C68" s="323"/>
      <c r="D68" s="323"/>
      <c r="E68" s="323"/>
      <c r="F68" s="323"/>
      <c r="G68" s="323"/>
      <c r="H68" s="323"/>
      <c r="I68" s="186"/>
      <c r="K68" s="196"/>
      <c r="L68" s="196"/>
    </row>
    <row r="69" spans="1:12" s="204" customFormat="1" ht="15.95" customHeight="1">
      <c r="A69" s="202"/>
      <c r="C69" s="217" t="s">
        <v>276</v>
      </c>
      <c r="D69" s="218"/>
      <c r="E69" s="218"/>
      <c r="F69" s="218"/>
      <c r="G69" s="218"/>
      <c r="H69" s="218"/>
      <c r="I69" s="199"/>
      <c r="K69" s="196"/>
      <c r="L69" s="196"/>
    </row>
    <row r="70" spans="1:12" s="204" customFormat="1" ht="32.25" customHeight="1">
      <c r="A70" s="202"/>
      <c r="B70" s="330" t="s">
        <v>277</v>
      </c>
      <c r="C70" s="330"/>
      <c r="D70" s="330"/>
      <c r="E70" s="330"/>
      <c r="F70" s="330"/>
      <c r="G70" s="330"/>
      <c r="H70" s="331"/>
      <c r="I70" s="186"/>
      <c r="K70" s="196"/>
      <c r="L70" s="196"/>
    </row>
    <row r="71" spans="1:12" s="204" customFormat="1" ht="32.25" customHeight="1">
      <c r="A71" s="202"/>
      <c r="B71" s="330" t="s">
        <v>278</v>
      </c>
      <c r="C71" s="330"/>
      <c r="D71" s="330"/>
      <c r="E71" s="330"/>
      <c r="F71" s="330"/>
      <c r="G71" s="330"/>
      <c r="H71" s="331"/>
      <c r="I71" s="186"/>
      <c r="K71" s="196"/>
      <c r="L71" s="196"/>
    </row>
    <row r="72" spans="1:12" s="196" customFormat="1" ht="15.75">
      <c r="A72" s="202"/>
      <c r="B72" s="202"/>
      <c r="C72" s="202"/>
      <c r="D72" s="202"/>
      <c r="E72" s="202"/>
      <c r="F72" s="202"/>
      <c r="G72" s="202"/>
      <c r="H72" s="202"/>
      <c r="I72" s="199"/>
    </row>
    <row r="73" spans="1:12" s="214" customFormat="1" ht="15.75">
      <c r="A73" s="205"/>
      <c r="B73" s="205"/>
      <c r="C73" s="205"/>
      <c r="D73" s="205"/>
      <c r="E73" s="205"/>
      <c r="F73" s="205"/>
      <c r="G73" s="205"/>
      <c r="H73" s="205"/>
      <c r="I73" s="206"/>
    </row>
    <row r="74" spans="1:12" s="196" customFormat="1" ht="16.5" thickBot="1">
      <c r="A74" s="202"/>
      <c r="B74" s="202"/>
      <c r="C74" s="202"/>
      <c r="D74" s="202"/>
      <c r="E74" s="202"/>
      <c r="F74" s="202"/>
      <c r="G74" s="202"/>
      <c r="H74" s="202"/>
      <c r="I74" s="199"/>
    </row>
    <row r="75" spans="1:12" s="196" customFormat="1" ht="54" customHeight="1" thickBot="1">
      <c r="A75" s="320" t="s">
        <v>151</v>
      </c>
      <c r="B75" s="321"/>
      <c r="C75" s="321"/>
      <c r="D75" s="321"/>
      <c r="E75" s="321"/>
      <c r="F75" s="321"/>
      <c r="G75" s="322"/>
      <c r="H75" s="216" t="e">
        <f>AVERAGE('Baseline_Chart data'!AS32:CF32)</f>
        <v>#DIV/0!</v>
      </c>
      <c r="I75" s="199"/>
      <c r="J75" s="200" t="s">
        <v>257</v>
      </c>
    </row>
    <row r="76" spans="1:12" s="196" customFormat="1" ht="15.75">
      <c r="A76" s="201" t="s">
        <v>258</v>
      </c>
      <c r="B76" s="202"/>
      <c r="C76" s="202"/>
      <c r="D76" s="202"/>
      <c r="E76" s="202"/>
      <c r="F76" s="202"/>
      <c r="G76" s="202"/>
      <c r="H76" s="202"/>
      <c r="I76" s="199"/>
    </row>
    <row r="77" spans="1:12" s="204" customFormat="1" ht="32.25" customHeight="1">
      <c r="A77" s="203"/>
      <c r="B77" s="323" t="s">
        <v>279</v>
      </c>
      <c r="C77" s="323"/>
      <c r="D77" s="323"/>
      <c r="E77" s="323"/>
      <c r="F77" s="323"/>
      <c r="G77" s="323"/>
      <c r="H77" s="323"/>
      <c r="I77" s="186"/>
      <c r="K77" s="196"/>
      <c r="L77" s="196"/>
    </row>
    <row r="78" spans="1:12" s="204" customFormat="1" ht="15.95" customHeight="1">
      <c r="A78" s="203"/>
      <c r="C78" s="217" t="s">
        <v>276</v>
      </c>
      <c r="D78" s="203"/>
      <c r="E78" s="203"/>
      <c r="F78" s="203"/>
      <c r="G78" s="203"/>
      <c r="H78" s="203"/>
      <c r="I78" s="199"/>
      <c r="K78" s="196"/>
      <c r="L78" s="196"/>
    </row>
    <row r="79" spans="1:12" s="204" customFormat="1" ht="15.95" customHeight="1">
      <c r="A79" s="203"/>
      <c r="B79" s="323" t="s">
        <v>280</v>
      </c>
      <c r="C79" s="323"/>
      <c r="D79" s="323"/>
      <c r="E79" s="323"/>
      <c r="F79" s="323"/>
      <c r="G79" s="323"/>
      <c r="H79" s="323"/>
      <c r="I79" s="186"/>
      <c r="K79" s="196"/>
      <c r="L79" s="196"/>
    </row>
    <row r="80" spans="1:12" s="204" customFormat="1" ht="15.95" customHeight="1">
      <c r="A80" s="203"/>
      <c r="B80" s="323" t="s">
        <v>281</v>
      </c>
      <c r="C80" s="323"/>
      <c r="D80" s="323"/>
      <c r="E80" s="323"/>
      <c r="F80" s="323"/>
      <c r="G80" s="323"/>
      <c r="H80" s="323"/>
      <c r="I80" s="186"/>
      <c r="K80" s="196"/>
      <c r="L80" s="196"/>
    </row>
    <row r="81" spans="1:11" s="196" customFormat="1" ht="15.75">
      <c r="A81" s="202"/>
      <c r="B81" s="202"/>
      <c r="C81" s="202"/>
      <c r="D81" s="202"/>
      <c r="E81" s="202"/>
      <c r="F81" s="202"/>
      <c r="G81" s="202"/>
      <c r="H81" s="202"/>
      <c r="I81" s="199"/>
    </row>
    <row r="82" spans="1:11" s="214" customFormat="1" ht="15.75">
      <c r="A82" s="205"/>
      <c r="B82" s="205"/>
      <c r="C82" s="205"/>
      <c r="D82" s="205"/>
      <c r="E82" s="205"/>
      <c r="F82" s="205"/>
      <c r="G82" s="205"/>
      <c r="H82" s="205"/>
      <c r="I82" s="206"/>
    </row>
    <row r="83" spans="1:11" s="196" customFormat="1" ht="16.5" thickBot="1">
      <c r="A83" s="202"/>
      <c r="B83" s="202"/>
      <c r="C83" s="202"/>
      <c r="D83" s="202"/>
      <c r="E83" s="202"/>
      <c r="F83" s="202"/>
      <c r="G83" s="202"/>
      <c r="H83" s="209"/>
      <c r="I83" s="199"/>
    </row>
    <row r="84" spans="1:11" s="196" customFormat="1" ht="54" customHeight="1" thickBot="1">
      <c r="A84" s="320" t="s">
        <v>153</v>
      </c>
      <c r="B84" s="321"/>
      <c r="C84" s="321"/>
      <c r="D84" s="321"/>
      <c r="E84" s="321"/>
      <c r="F84" s="321"/>
      <c r="G84" s="322"/>
      <c r="H84" s="216">
        <f>'Baseline_Practice info'!K80/100</f>
        <v>0</v>
      </c>
      <c r="I84" s="199"/>
      <c r="J84" s="200" t="s">
        <v>257</v>
      </c>
    </row>
    <row r="85" spans="1:11" s="196" customFormat="1" ht="15.75">
      <c r="A85" s="201" t="s">
        <v>258</v>
      </c>
      <c r="B85" s="202"/>
      <c r="C85" s="202"/>
      <c r="D85" s="202"/>
      <c r="E85" s="202"/>
      <c r="F85" s="202"/>
      <c r="G85" s="202"/>
      <c r="H85" s="219"/>
      <c r="I85" s="199"/>
    </row>
    <row r="86" spans="1:11" s="204" customFormat="1" ht="32.25" customHeight="1">
      <c r="A86" s="202"/>
      <c r="B86" s="323" t="s">
        <v>282</v>
      </c>
      <c r="C86" s="323"/>
      <c r="D86" s="323"/>
      <c r="E86" s="323"/>
      <c r="F86" s="323"/>
      <c r="G86" s="323"/>
      <c r="H86" s="324"/>
      <c r="I86" s="186"/>
      <c r="K86" s="196"/>
    </row>
    <row r="87" spans="1:11" s="196" customFormat="1" ht="15.75">
      <c r="A87" s="202"/>
      <c r="B87" s="202"/>
      <c r="C87" s="202"/>
      <c r="D87" s="202"/>
      <c r="E87" s="202"/>
      <c r="F87" s="202"/>
      <c r="G87" s="202"/>
      <c r="H87" s="204"/>
      <c r="I87" s="199"/>
    </row>
    <row r="88" spans="1:11" s="214" customFormat="1" ht="15.75">
      <c r="A88" s="205"/>
      <c r="B88" s="205"/>
      <c r="C88" s="205"/>
      <c r="D88" s="205"/>
      <c r="E88" s="205"/>
      <c r="F88" s="205"/>
      <c r="G88" s="205"/>
      <c r="H88" s="205"/>
      <c r="I88" s="206"/>
    </row>
    <row r="89" spans="1:11" s="196" customFormat="1" ht="16.5" thickBot="1">
      <c r="A89" s="202"/>
      <c r="B89" s="202"/>
      <c r="C89" s="202"/>
      <c r="D89" s="202"/>
      <c r="E89" s="202"/>
      <c r="F89" s="202"/>
      <c r="G89" s="202"/>
      <c r="H89" s="202"/>
      <c r="I89" s="199"/>
    </row>
    <row r="90" spans="1:11" s="196" customFormat="1" ht="54" customHeight="1" thickBot="1">
      <c r="A90" s="320" t="s">
        <v>155</v>
      </c>
      <c r="B90" s="321"/>
      <c r="C90" s="321"/>
      <c r="D90" s="321"/>
      <c r="E90" s="321"/>
      <c r="F90" s="321"/>
      <c r="G90" s="322"/>
      <c r="H90" s="198" t="str">
        <f>IF('Baseline_Practice info'!K84=1, "Currently met", "Not currently met")</f>
        <v>Not currently met</v>
      </c>
      <c r="I90" s="199"/>
      <c r="J90" s="200" t="s">
        <v>257</v>
      </c>
    </row>
    <row r="91" spans="1:11" ht="15.75">
      <c r="A91" s="201" t="s">
        <v>258</v>
      </c>
      <c r="B91" s="202"/>
      <c r="I91" s="199"/>
      <c r="K91" s="196"/>
    </row>
    <row r="92" spans="1:11" ht="32.25" customHeight="1">
      <c r="A92" s="202"/>
      <c r="B92" s="323" t="s">
        <v>283</v>
      </c>
      <c r="C92" s="323"/>
      <c r="D92" s="323"/>
      <c r="E92" s="323"/>
      <c r="F92" s="323"/>
      <c r="G92" s="323"/>
      <c r="H92" s="323"/>
      <c r="I92" s="186"/>
      <c r="K92" s="196"/>
    </row>
    <row r="93" spans="1:11" ht="32.25" customHeight="1">
      <c r="B93" s="332" t="s">
        <v>284</v>
      </c>
      <c r="C93" s="332"/>
      <c r="D93" s="332"/>
      <c r="E93" s="332"/>
      <c r="F93" s="332"/>
      <c r="G93" s="332"/>
      <c r="H93" s="332"/>
      <c r="I93" s="186"/>
      <c r="K93" s="196"/>
    </row>
    <row r="94" spans="1:11">
      <c r="I94" s="199"/>
      <c r="K94" s="196"/>
    </row>
    <row r="95" spans="1:11" s="214" customFormat="1" ht="15.75">
      <c r="A95" s="205"/>
      <c r="B95" s="205"/>
      <c r="C95" s="205"/>
      <c r="D95" s="205"/>
      <c r="E95" s="205"/>
      <c r="F95" s="205"/>
      <c r="G95" s="205"/>
      <c r="H95" s="205"/>
      <c r="I95" s="206"/>
    </row>
    <row r="96" spans="1:11" s="214" customFormat="1" ht="15.75">
      <c r="A96" s="205"/>
      <c r="B96" s="205"/>
      <c r="C96" s="205"/>
      <c r="D96" s="205"/>
      <c r="E96" s="205"/>
      <c r="F96" s="205"/>
      <c r="G96" s="205"/>
      <c r="H96" s="205"/>
      <c r="I96" s="206"/>
    </row>
    <row r="97" spans="1:11" s="214" customFormat="1" ht="15.75">
      <c r="A97" s="205"/>
      <c r="B97" s="205"/>
      <c r="C97" s="205"/>
      <c r="D97" s="205"/>
      <c r="E97" s="205"/>
      <c r="F97" s="205"/>
      <c r="G97" s="205"/>
      <c r="H97" s="205"/>
      <c r="I97" s="206"/>
    </row>
    <row r="98" spans="1:11">
      <c r="I98" s="199"/>
      <c r="K98" s="196"/>
    </row>
    <row r="99" spans="1:11" ht="45" customHeight="1">
      <c r="A99" s="329" t="s">
        <v>412</v>
      </c>
      <c r="B99" s="329"/>
      <c r="C99" s="329"/>
      <c r="D99" s="329"/>
      <c r="E99" s="329"/>
      <c r="F99" s="329"/>
      <c r="G99" s="329"/>
      <c r="H99" s="329"/>
      <c r="I99" s="199"/>
      <c r="K99" s="196"/>
    </row>
    <row r="100" spans="1:11">
      <c r="A100" s="195" t="s">
        <v>256</v>
      </c>
      <c r="I100" s="199"/>
      <c r="K100" s="196"/>
    </row>
    <row r="101" spans="1:11">
      <c r="I101" s="199"/>
      <c r="K101" s="196"/>
    </row>
    <row r="102" spans="1:11" ht="15.75" thickBot="1">
      <c r="I102" s="199"/>
      <c r="K102" s="196"/>
    </row>
    <row r="103" spans="1:11" s="196" customFormat="1" ht="54" customHeight="1" thickBot="1">
      <c r="A103" s="320" t="s">
        <v>285</v>
      </c>
      <c r="B103" s="321"/>
      <c r="C103" s="321"/>
      <c r="D103" s="321"/>
      <c r="E103" s="321"/>
      <c r="F103" s="321"/>
      <c r="G103" s="322"/>
      <c r="H103" s="220" t="e">
        <f>AVERAGE('Baseline_Chart data'!AS7:CF7)</f>
        <v>#DIV/0!</v>
      </c>
      <c r="I103" s="199"/>
      <c r="J103" s="200" t="s">
        <v>257</v>
      </c>
    </row>
    <row r="104" spans="1:11" s="196" customFormat="1" ht="54" customHeight="1" thickBot="1">
      <c r="A104" s="320" t="s">
        <v>286</v>
      </c>
      <c r="B104" s="321"/>
      <c r="C104" s="321"/>
      <c r="D104" s="321"/>
      <c r="E104" s="321"/>
      <c r="F104" s="321"/>
      <c r="G104" s="322"/>
      <c r="H104" s="220" t="e">
        <f>AVERAGE('Baseline_Chart data'!AS11:CF11)</f>
        <v>#DIV/0!</v>
      </c>
      <c r="I104" s="199"/>
      <c r="J104" s="200"/>
    </row>
    <row r="105" spans="1:11" s="196" customFormat="1" ht="54" customHeight="1" thickBot="1">
      <c r="A105" s="320" t="s">
        <v>287</v>
      </c>
      <c r="B105" s="321"/>
      <c r="C105" s="321"/>
      <c r="D105" s="321"/>
      <c r="E105" s="321"/>
      <c r="F105" s="321"/>
      <c r="G105" s="322"/>
      <c r="H105" s="220" t="e">
        <f>AVERAGE('Baseline_Chart data'!AS15:CF15)</f>
        <v>#DIV/0!</v>
      </c>
      <c r="I105" s="199"/>
      <c r="J105" s="200"/>
    </row>
    <row r="106" spans="1:11" s="196" customFormat="1" ht="15.75">
      <c r="A106" s="201" t="s">
        <v>258</v>
      </c>
      <c r="B106" s="202"/>
      <c r="C106" s="202"/>
      <c r="D106" s="202"/>
      <c r="E106" s="202"/>
      <c r="F106" s="202"/>
      <c r="G106" s="202"/>
      <c r="H106" s="202"/>
      <c r="I106" s="199"/>
    </row>
    <row r="107" spans="1:11" s="204" customFormat="1" ht="54" customHeight="1">
      <c r="A107" s="202"/>
      <c r="B107" s="323" t="s">
        <v>288</v>
      </c>
      <c r="C107" s="323"/>
      <c r="D107" s="323"/>
      <c r="E107" s="323"/>
      <c r="F107" s="323"/>
      <c r="G107" s="323"/>
      <c r="H107" s="323"/>
      <c r="I107" s="186"/>
      <c r="K107" s="196"/>
    </row>
    <row r="108" spans="1:11" s="204" customFormat="1" ht="15.75">
      <c r="A108" s="202"/>
      <c r="C108" s="217" t="s">
        <v>289</v>
      </c>
      <c r="D108" s="203"/>
      <c r="E108" s="203"/>
      <c r="F108" s="203"/>
      <c r="G108" s="203"/>
      <c r="H108" s="203"/>
      <c r="I108" s="199"/>
      <c r="K108" s="196"/>
    </row>
    <row r="109" spans="1:11" s="204" customFormat="1" ht="32.25" customHeight="1">
      <c r="A109" s="202"/>
      <c r="B109" s="323" t="s">
        <v>290</v>
      </c>
      <c r="C109" s="323"/>
      <c r="D109" s="323"/>
      <c r="E109" s="323"/>
      <c r="F109" s="323"/>
      <c r="G109" s="323"/>
      <c r="H109" s="323"/>
      <c r="I109" s="186"/>
      <c r="K109" s="196"/>
    </row>
    <row r="110" spans="1:11" s="196" customFormat="1" ht="15.75">
      <c r="A110" s="202"/>
      <c r="B110" s="202"/>
      <c r="C110" s="202"/>
      <c r="D110" s="202"/>
      <c r="E110" s="202"/>
      <c r="F110" s="202"/>
      <c r="G110" s="202"/>
      <c r="H110" s="202"/>
      <c r="I110" s="199"/>
    </row>
    <row r="111" spans="1:11" s="207" customFormat="1" ht="15.75">
      <c r="A111" s="205"/>
      <c r="B111" s="205"/>
      <c r="C111" s="205"/>
      <c r="D111" s="205"/>
      <c r="E111" s="205"/>
      <c r="F111" s="205"/>
      <c r="G111" s="205"/>
      <c r="H111" s="205"/>
      <c r="I111" s="206"/>
    </row>
    <row r="112" spans="1:11" s="196" customFormat="1" ht="16.5" thickBot="1">
      <c r="A112" s="202"/>
      <c r="B112" s="202"/>
      <c r="C112" s="202"/>
      <c r="D112" s="202"/>
      <c r="E112" s="202"/>
      <c r="F112" s="202"/>
      <c r="G112" s="202"/>
      <c r="H112" s="202"/>
      <c r="I112" s="199"/>
    </row>
    <row r="113" spans="1:11" s="196" customFormat="1" ht="54" customHeight="1" thickBot="1">
      <c r="A113" s="320" t="s">
        <v>291</v>
      </c>
      <c r="B113" s="321"/>
      <c r="C113" s="321"/>
      <c r="D113" s="321"/>
      <c r="E113" s="321"/>
      <c r="F113" s="321"/>
      <c r="G113" s="322"/>
      <c r="H113" s="220" t="e">
        <f>AVERAGE('Baseline_Chart data'!AS8:CF8)</f>
        <v>#DIV/0!</v>
      </c>
      <c r="I113" s="199"/>
      <c r="J113" s="200" t="s">
        <v>257</v>
      </c>
    </row>
    <row r="114" spans="1:11" s="196" customFormat="1" ht="54" customHeight="1" thickBot="1">
      <c r="A114" s="320" t="s">
        <v>292</v>
      </c>
      <c r="B114" s="321"/>
      <c r="C114" s="321"/>
      <c r="D114" s="321"/>
      <c r="E114" s="321"/>
      <c r="F114" s="321"/>
      <c r="G114" s="322"/>
      <c r="H114" s="220" t="e">
        <f>AVERAGE('Baseline_Chart data'!AS12:CF12)</f>
        <v>#DIV/0!</v>
      </c>
      <c r="I114" s="199"/>
      <c r="J114" s="200"/>
    </row>
    <row r="115" spans="1:11" s="196" customFormat="1" ht="54" customHeight="1" thickBot="1">
      <c r="A115" s="320" t="s">
        <v>293</v>
      </c>
      <c r="B115" s="321"/>
      <c r="C115" s="321"/>
      <c r="D115" s="321"/>
      <c r="E115" s="321"/>
      <c r="F115" s="321"/>
      <c r="G115" s="322"/>
      <c r="H115" s="220" t="e">
        <f>AVERAGE('Baseline_Chart data'!AS16:CF16)</f>
        <v>#DIV/0!</v>
      </c>
      <c r="I115" s="199"/>
      <c r="J115" s="200"/>
    </row>
    <row r="116" spans="1:11" s="196" customFormat="1" ht="15.75">
      <c r="A116" s="201" t="s">
        <v>258</v>
      </c>
      <c r="B116" s="202"/>
      <c r="C116" s="202"/>
      <c r="D116" s="202"/>
      <c r="E116" s="202"/>
      <c r="F116" s="202"/>
      <c r="G116" s="202"/>
      <c r="H116" s="202"/>
      <c r="I116" s="199"/>
    </row>
    <row r="117" spans="1:11" s="221" customFormat="1" ht="64.5" customHeight="1">
      <c r="A117" s="203"/>
      <c r="B117" s="323" t="s">
        <v>294</v>
      </c>
      <c r="C117" s="323"/>
      <c r="D117" s="323"/>
      <c r="E117" s="323"/>
      <c r="F117" s="323"/>
      <c r="G117" s="323"/>
      <c r="H117" s="323"/>
      <c r="I117" s="186"/>
      <c r="K117" s="196"/>
    </row>
    <row r="118" spans="1:11" s="221" customFormat="1" ht="15.95" customHeight="1">
      <c r="A118" s="203"/>
      <c r="C118" s="217" t="s">
        <v>289</v>
      </c>
      <c r="D118" s="203"/>
      <c r="E118" s="203"/>
      <c r="F118" s="203"/>
      <c r="G118" s="203"/>
      <c r="H118" s="203"/>
      <c r="I118" s="199"/>
      <c r="K118" s="196"/>
    </row>
    <row r="119" spans="1:11" s="221" customFormat="1" ht="32.25" customHeight="1">
      <c r="A119" s="203"/>
      <c r="B119" s="323" t="s">
        <v>295</v>
      </c>
      <c r="C119" s="323"/>
      <c r="D119" s="323"/>
      <c r="E119" s="323"/>
      <c r="F119" s="323"/>
      <c r="G119" s="323"/>
      <c r="H119" s="323"/>
      <c r="I119" s="186"/>
      <c r="K119" s="196"/>
    </row>
    <row r="120" spans="1:11" s="196" customFormat="1" ht="15.75">
      <c r="A120" s="202"/>
      <c r="B120" s="202"/>
      <c r="C120" s="202"/>
      <c r="D120" s="202"/>
      <c r="E120" s="202"/>
      <c r="F120" s="202"/>
      <c r="G120" s="202"/>
      <c r="H120" s="202"/>
      <c r="I120" s="199"/>
    </row>
    <row r="121" spans="1:11" s="207" customFormat="1" ht="15.75">
      <c r="A121" s="205"/>
      <c r="B121" s="205"/>
      <c r="C121" s="205"/>
      <c r="D121" s="205"/>
      <c r="E121" s="205"/>
      <c r="F121" s="205"/>
      <c r="G121" s="205"/>
      <c r="H121" s="205"/>
      <c r="I121" s="206"/>
    </row>
    <row r="122" spans="1:11" s="196" customFormat="1" ht="16.5" thickBot="1">
      <c r="A122" s="202"/>
      <c r="B122" s="202"/>
      <c r="C122" s="202"/>
      <c r="D122" s="202"/>
      <c r="E122" s="202"/>
      <c r="F122" s="202"/>
      <c r="G122" s="202"/>
      <c r="H122" s="209"/>
      <c r="I122" s="199"/>
    </row>
    <row r="123" spans="1:11" s="196" customFormat="1" ht="54" customHeight="1" thickBot="1">
      <c r="A123" s="320" t="s">
        <v>296</v>
      </c>
      <c r="B123" s="321"/>
      <c r="C123" s="321"/>
      <c r="D123" s="321"/>
      <c r="E123" s="321"/>
      <c r="F123" s="321"/>
      <c r="G123" s="322"/>
      <c r="H123" s="220" t="e">
        <f>AVERAGE('Baseline_Chart data'!AS9:CF9)</f>
        <v>#DIV/0!</v>
      </c>
      <c r="I123" s="199"/>
      <c r="J123" s="200" t="s">
        <v>257</v>
      </c>
    </row>
    <row r="124" spans="1:11" s="196" customFormat="1" ht="54" customHeight="1" thickBot="1">
      <c r="A124" s="320" t="s">
        <v>297</v>
      </c>
      <c r="B124" s="321"/>
      <c r="C124" s="321"/>
      <c r="D124" s="321"/>
      <c r="E124" s="321"/>
      <c r="F124" s="321"/>
      <c r="G124" s="322"/>
      <c r="H124" s="220" t="e">
        <f>AVERAGE('Baseline_Chart data'!AS13:CF13)</f>
        <v>#DIV/0!</v>
      </c>
      <c r="I124" s="199"/>
      <c r="J124" s="200"/>
    </row>
    <row r="125" spans="1:11" s="196" customFormat="1" ht="54" customHeight="1" thickBot="1">
      <c r="A125" s="320" t="s">
        <v>298</v>
      </c>
      <c r="B125" s="321"/>
      <c r="C125" s="321"/>
      <c r="D125" s="321"/>
      <c r="E125" s="321"/>
      <c r="F125" s="321"/>
      <c r="G125" s="322"/>
      <c r="H125" s="220" t="e">
        <f>AVERAGE('Baseline_Chart data'!AS17:CF17)</f>
        <v>#DIV/0!</v>
      </c>
      <c r="I125" s="199"/>
      <c r="J125" s="200"/>
    </row>
    <row r="126" spans="1:11" s="204" customFormat="1" ht="15.75">
      <c r="A126" s="201" t="s">
        <v>258</v>
      </c>
      <c r="B126" s="202"/>
      <c r="C126" s="202"/>
      <c r="D126" s="202"/>
      <c r="E126" s="202"/>
      <c r="F126" s="202"/>
      <c r="G126" s="202"/>
      <c r="H126" s="210"/>
      <c r="I126" s="199"/>
      <c r="K126" s="196"/>
    </row>
    <row r="127" spans="1:11" s="204" customFormat="1" ht="48" customHeight="1">
      <c r="A127" s="201"/>
      <c r="B127" s="327" t="s">
        <v>299</v>
      </c>
      <c r="C127" s="327"/>
      <c r="D127" s="327"/>
      <c r="E127" s="327"/>
      <c r="F127" s="327"/>
      <c r="G127" s="327"/>
      <c r="H127" s="327"/>
      <c r="I127" s="186"/>
      <c r="K127" s="196"/>
    </row>
    <row r="128" spans="1:11" s="204" customFormat="1" ht="15.75">
      <c r="A128" s="202"/>
      <c r="C128" s="217" t="s">
        <v>289</v>
      </c>
      <c r="D128" s="202"/>
      <c r="E128" s="202"/>
      <c r="F128" s="202"/>
      <c r="G128" s="202"/>
      <c r="H128" s="202"/>
      <c r="I128" s="199"/>
      <c r="K128" s="196"/>
    </row>
    <row r="129" spans="1:15" s="204" customFormat="1" ht="32.25" customHeight="1">
      <c r="A129" s="202"/>
      <c r="B129" s="330" t="s">
        <v>300</v>
      </c>
      <c r="C129" s="330"/>
      <c r="D129" s="330"/>
      <c r="E129" s="330"/>
      <c r="F129" s="330"/>
      <c r="G129" s="330"/>
      <c r="H129" s="331"/>
      <c r="I129" s="186"/>
      <c r="K129" s="196"/>
    </row>
    <row r="130" spans="1:15" s="204" customFormat="1" ht="15.75">
      <c r="A130" s="202"/>
      <c r="B130" s="161"/>
      <c r="C130" s="202"/>
      <c r="D130" s="202"/>
      <c r="E130" s="202"/>
      <c r="F130" s="202"/>
      <c r="G130" s="202"/>
      <c r="H130" s="202"/>
      <c r="I130" s="199"/>
      <c r="K130" s="196"/>
    </row>
    <row r="131" spans="1:15" s="207" customFormat="1" ht="15.75">
      <c r="A131" s="205"/>
      <c r="B131" s="205"/>
      <c r="C131" s="205"/>
      <c r="D131" s="205"/>
      <c r="E131" s="205"/>
      <c r="F131" s="205"/>
      <c r="G131" s="205"/>
      <c r="H131" s="205"/>
      <c r="I131" s="206"/>
    </row>
    <row r="132" spans="1:15" s="196" customFormat="1" ht="16.5" thickBot="1">
      <c r="A132" s="202"/>
      <c r="B132" s="202"/>
      <c r="C132" s="202"/>
      <c r="D132" s="202"/>
      <c r="E132" s="202"/>
      <c r="F132" s="202"/>
      <c r="G132" s="202"/>
      <c r="H132" s="209"/>
      <c r="I132" s="199"/>
    </row>
    <row r="133" spans="1:15" s="196" customFormat="1" ht="54" customHeight="1" thickBot="1">
      <c r="A133" s="320" t="s">
        <v>179</v>
      </c>
      <c r="B133" s="321"/>
      <c r="C133" s="321"/>
      <c r="D133" s="321"/>
      <c r="E133" s="321"/>
      <c r="F133" s="321"/>
      <c r="G133" s="322"/>
      <c r="H133" s="222" t="str" cm="1">
        <f t="array" ref="H133">_xlfn.IFS('Baseline_Practice info'!K55=" ", "Not currently met", 'Baseline_Practice info'!K55=0, "Not currently met", 'Baseline_Practice info'!K55=1, "Not currently met", 'Baseline_Practice info'!K55=2, "Not currently met", 'Baseline_Practice info'!K55=3, "Currently met",'Baseline_Practice info'!K55=4, "Currently met")</f>
        <v>Not currently met</v>
      </c>
      <c r="I133" s="199"/>
      <c r="J133" s="200" t="s">
        <v>257</v>
      </c>
    </row>
    <row r="134" spans="1:15" s="196" customFormat="1" ht="54" customHeight="1" thickBot="1">
      <c r="A134" s="320" t="s">
        <v>180</v>
      </c>
      <c r="B134" s="321"/>
      <c r="C134" s="321"/>
      <c r="D134" s="321"/>
      <c r="E134" s="321"/>
      <c r="F134" s="321"/>
      <c r="G134" s="322"/>
      <c r="H134" s="222" t="str" cm="1">
        <f t="array" ref="H134">_xlfn.IFS('Baseline_Practice info'!K64=" ", "Not currently met", 'Baseline_Practice info'!K64=0, "Not currently met", 'Baseline_Practice info'!K64=1, "Not currently met", 'Baseline_Practice info'!K64=2, "Not currently met", 'Baseline_Practice info'!K64=3, "Currently met",'Baseline_Practice info'!K64=4, "Currently met")</f>
        <v>Not currently met</v>
      </c>
      <c r="I134" s="199"/>
      <c r="J134" s="200"/>
    </row>
    <row r="135" spans="1:15" s="196" customFormat="1" ht="15.75">
      <c r="A135" s="201" t="s">
        <v>258</v>
      </c>
      <c r="B135" s="202"/>
      <c r="C135" s="202"/>
      <c r="D135" s="202"/>
      <c r="E135" s="202"/>
      <c r="F135" s="202"/>
      <c r="G135" s="202"/>
      <c r="H135" s="219"/>
      <c r="I135" s="199"/>
    </row>
    <row r="136" spans="1:15" s="204" customFormat="1" ht="48" customHeight="1">
      <c r="A136" s="202"/>
      <c r="B136" s="323" t="s">
        <v>301</v>
      </c>
      <c r="C136" s="323"/>
      <c r="D136" s="323"/>
      <c r="E136" s="323"/>
      <c r="F136" s="323"/>
      <c r="G136" s="323"/>
      <c r="H136" s="323"/>
      <c r="I136" s="186"/>
      <c r="K136" s="196"/>
    </row>
    <row r="137" spans="1:15" s="196" customFormat="1" ht="32.25" customHeight="1">
      <c r="A137" s="202"/>
      <c r="B137" s="327" t="s">
        <v>302</v>
      </c>
      <c r="C137" s="327"/>
      <c r="D137" s="327"/>
      <c r="E137" s="327"/>
      <c r="F137" s="327"/>
      <c r="G137" s="327"/>
      <c r="H137" s="327"/>
      <c r="I137" s="186"/>
      <c r="O137" s="48"/>
    </row>
    <row r="138" spans="1:15" s="196" customFormat="1" ht="32.25" customHeight="1">
      <c r="A138" s="202"/>
      <c r="B138" s="327" t="s">
        <v>303</v>
      </c>
      <c r="C138" s="327"/>
      <c r="D138" s="327"/>
      <c r="E138" s="327"/>
      <c r="F138" s="327"/>
      <c r="G138" s="327"/>
      <c r="H138" s="326"/>
      <c r="I138" s="186"/>
    </row>
    <row r="139" spans="1:15">
      <c r="I139" s="199"/>
      <c r="K139" s="196"/>
    </row>
    <row r="140" spans="1:15" s="214" customFormat="1" ht="15.75">
      <c r="A140" s="205"/>
      <c r="B140" s="205"/>
      <c r="C140" s="205"/>
      <c r="D140" s="205"/>
      <c r="E140" s="205"/>
      <c r="F140" s="205"/>
      <c r="G140" s="205"/>
      <c r="H140" s="205"/>
      <c r="I140" s="206"/>
    </row>
    <row r="141" spans="1:15" s="214" customFormat="1" ht="15.75">
      <c r="A141" s="205"/>
      <c r="B141" s="205"/>
      <c r="C141" s="205"/>
      <c r="D141" s="205"/>
      <c r="E141" s="205"/>
      <c r="F141" s="205"/>
      <c r="G141" s="205"/>
      <c r="H141" s="205"/>
      <c r="I141" s="206"/>
    </row>
    <row r="142" spans="1:15" s="214" customFormat="1" ht="15.75">
      <c r="A142" s="205"/>
      <c r="B142" s="205"/>
      <c r="C142" s="205"/>
      <c r="D142" s="205"/>
      <c r="E142" s="205"/>
      <c r="F142" s="205"/>
      <c r="G142" s="205"/>
      <c r="H142" s="205"/>
      <c r="I142" s="206"/>
    </row>
    <row r="143" spans="1:15">
      <c r="I143" s="199"/>
      <c r="K143" s="196"/>
    </row>
    <row r="144" spans="1:15" ht="39" customHeight="1">
      <c r="A144" s="329" t="s">
        <v>385</v>
      </c>
      <c r="B144" s="329"/>
      <c r="C144" s="329"/>
      <c r="D144" s="329"/>
      <c r="E144" s="329"/>
      <c r="F144" s="329"/>
      <c r="G144" s="329"/>
      <c r="H144" s="329"/>
      <c r="I144" s="199"/>
      <c r="K144" s="196"/>
    </row>
    <row r="145" spans="1:11">
      <c r="A145" s="195" t="s">
        <v>256</v>
      </c>
      <c r="I145" s="199"/>
      <c r="K145" s="196"/>
    </row>
    <row r="146" spans="1:11">
      <c r="I146" s="199"/>
      <c r="K146" s="196"/>
    </row>
    <row r="147" spans="1:11" ht="15.75" thickBot="1">
      <c r="I147" s="199"/>
      <c r="J147" s="196"/>
      <c r="K147" s="196"/>
    </row>
    <row r="148" spans="1:11" s="196" customFormat="1" ht="54" customHeight="1" thickBot="1">
      <c r="A148" s="320" t="s">
        <v>184</v>
      </c>
      <c r="B148" s="321"/>
      <c r="C148" s="321"/>
      <c r="D148" s="321"/>
      <c r="E148" s="321"/>
      <c r="F148" s="321"/>
      <c r="G148" s="322"/>
      <c r="H148" s="220" t="e">
        <f>AVERAGE('Baseline_Chart data'!AS19:CF19)</f>
        <v>#DIV/0!</v>
      </c>
      <c r="I148" s="199"/>
      <c r="J148" s="200" t="s">
        <v>257</v>
      </c>
    </row>
    <row r="149" spans="1:11" s="196" customFormat="1" ht="54" customHeight="1" thickBot="1">
      <c r="A149" s="320" t="s">
        <v>186</v>
      </c>
      <c r="B149" s="321"/>
      <c r="C149" s="321"/>
      <c r="D149" s="321"/>
      <c r="E149" s="321"/>
      <c r="F149" s="321"/>
      <c r="G149" s="322"/>
      <c r="H149" s="220" t="e">
        <f>AVERAGE('Baseline_Chart data'!AS20:CF20)</f>
        <v>#DIV/0!</v>
      </c>
      <c r="I149" s="199"/>
      <c r="J149" s="200"/>
    </row>
    <row r="150" spans="1:11" s="196" customFormat="1" ht="15.75">
      <c r="A150" s="201" t="s">
        <v>258</v>
      </c>
      <c r="B150" s="202"/>
      <c r="C150" s="202"/>
      <c r="D150" s="202"/>
      <c r="E150" s="202"/>
      <c r="F150" s="202"/>
      <c r="G150" s="202"/>
      <c r="H150" s="202"/>
      <c r="I150" s="199"/>
    </row>
    <row r="151" spans="1:11" s="204" customFormat="1" ht="32.25" customHeight="1">
      <c r="A151" s="202"/>
      <c r="B151" s="323" t="s">
        <v>304</v>
      </c>
      <c r="C151" s="323"/>
      <c r="D151" s="323"/>
      <c r="E151" s="323"/>
      <c r="F151" s="323"/>
      <c r="G151" s="323"/>
      <c r="H151" s="324"/>
      <c r="I151" s="186"/>
      <c r="K151" s="196"/>
    </row>
    <row r="152" spans="1:11" ht="35.25" customHeight="1">
      <c r="B152" s="323" t="s">
        <v>305</v>
      </c>
      <c r="C152" s="323"/>
      <c r="D152" s="323"/>
      <c r="E152" s="323"/>
      <c r="F152" s="323"/>
      <c r="G152" s="323"/>
      <c r="H152" s="324"/>
      <c r="I152" s="186"/>
      <c r="J152" s="196"/>
      <c r="K152" s="196"/>
    </row>
    <row r="153" spans="1:11" ht="15.75">
      <c r="C153" s="217" t="s">
        <v>289</v>
      </c>
      <c r="D153" s="202"/>
      <c r="E153" s="202"/>
      <c r="F153" s="202"/>
      <c r="G153" s="202"/>
      <c r="H153" s="202"/>
      <c r="I153" s="199"/>
      <c r="J153" s="196"/>
      <c r="K153" s="196"/>
    </row>
    <row r="154" spans="1:11" ht="32.25" customHeight="1">
      <c r="B154" s="323" t="s">
        <v>306</v>
      </c>
      <c r="C154" s="323"/>
      <c r="D154" s="323"/>
      <c r="E154" s="323"/>
      <c r="F154" s="323"/>
      <c r="G154" s="323"/>
      <c r="H154" s="324"/>
      <c r="I154" s="186"/>
      <c r="J154" s="196"/>
      <c r="K154" s="196"/>
    </row>
    <row r="155" spans="1:11" ht="15" customHeight="1">
      <c r="B155" s="203"/>
      <c r="C155" s="203"/>
      <c r="D155" s="203"/>
      <c r="E155" s="203"/>
      <c r="F155" s="203"/>
      <c r="G155" s="203"/>
      <c r="H155" s="203"/>
      <c r="I155" s="199"/>
      <c r="J155" s="196"/>
      <c r="K155" s="196"/>
    </row>
    <row r="156" spans="1:11" s="214" customFormat="1" ht="15.75">
      <c r="A156" s="205"/>
      <c r="B156" s="205"/>
      <c r="C156" s="205"/>
      <c r="D156" s="205"/>
      <c r="E156" s="205"/>
      <c r="F156" s="205"/>
      <c r="G156" s="205"/>
      <c r="H156" s="205"/>
      <c r="I156" s="206"/>
    </row>
    <row r="157" spans="1:11" s="214" customFormat="1" ht="15.75">
      <c r="A157" s="205"/>
      <c r="B157" s="205"/>
      <c r="C157" s="205"/>
      <c r="D157" s="205"/>
      <c r="E157" s="205"/>
      <c r="F157" s="205"/>
      <c r="G157" s="205"/>
      <c r="H157" s="205"/>
      <c r="I157" s="206"/>
    </row>
    <row r="158" spans="1:11" s="214" customFormat="1" ht="15.75">
      <c r="A158" s="205"/>
      <c r="B158" s="205"/>
      <c r="C158" s="205"/>
      <c r="D158" s="205"/>
      <c r="E158" s="205"/>
      <c r="F158" s="205"/>
      <c r="G158" s="205"/>
      <c r="H158" s="205"/>
      <c r="I158" s="206"/>
    </row>
    <row r="159" spans="1:11">
      <c r="I159" s="194"/>
    </row>
    <row r="160" spans="1:11" ht="39" customHeight="1">
      <c r="A160" s="319" t="s">
        <v>307</v>
      </c>
      <c r="B160" s="319"/>
      <c r="C160" s="319"/>
      <c r="D160" s="319"/>
      <c r="E160" s="319"/>
      <c r="F160" s="319"/>
      <c r="G160" s="319"/>
      <c r="H160" s="319"/>
      <c r="I160" s="194"/>
    </row>
    <row r="161" spans="1:10">
      <c r="A161" s="195" t="s">
        <v>256</v>
      </c>
      <c r="I161" s="194"/>
    </row>
    <row r="162" spans="1:10">
      <c r="A162" s="195"/>
      <c r="I162" s="194"/>
    </row>
    <row r="163" spans="1:10" ht="15.75" thickBot="1">
      <c r="A163" s="196"/>
      <c r="B163" s="196"/>
      <c r="C163" s="196"/>
      <c r="D163" s="196"/>
      <c r="E163" s="196"/>
      <c r="F163" s="196"/>
      <c r="G163" s="196"/>
      <c r="H163" s="196"/>
      <c r="I163" s="197"/>
      <c r="J163" s="196"/>
    </row>
    <row r="164" spans="1:10" ht="54" customHeight="1" thickBot="1">
      <c r="A164" s="320" t="s">
        <v>308</v>
      </c>
      <c r="B164" s="321"/>
      <c r="C164" s="321"/>
      <c r="D164" s="321"/>
      <c r="E164" s="321"/>
      <c r="F164" s="321"/>
      <c r="G164" s="322"/>
      <c r="H164" s="216" t="e">
        <f>AVERAGE('Baseline_Chart data'!AS23:CF23)</f>
        <v>#DIV/0!</v>
      </c>
      <c r="I164" s="199"/>
      <c r="J164" s="200" t="s">
        <v>257</v>
      </c>
    </row>
    <row r="165" spans="1:10" ht="15.75">
      <c r="A165" s="201" t="s">
        <v>258</v>
      </c>
      <c r="B165" s="202"/>
      <c r="C165" s="202"/>
      <c r="D165" s="202"/>
      <c r="E165" s="202"/>
      <c r="F165" s="202"/>
      <c r="G165" s="202"/>
      <c r="H165" s="202"/>
      <c r="I165" s="199"/>
      <c r="J165" s="196"/>
    </row>
    <row r="166" spans="1:10" ht="58.5" customHeight="1">
      <c r="A166" s="202"/>
      <c r="B166" s="323" t="s">
        <v>309</v>
      </c>
      <c r="C166" s="323"/>
      <c r="D166" s="323"/>
      <c r="E166" s="323"/>
      <c r="F166" s="323"/>
      <c r="G166" s="323"/>
      <c r="H166" s="324"/>
      <c r="I166" s="186"/>
      <c r="J166" s="204"/>
    </row>
    <row r="167" spans="1:10" ht="15.95" customHeight="1">
      <c r="A167" s="202"/>
      <c r="C167" s="217" t="s">
        <v>310</v>
      </c>
      <c r="D167" s="202"/>
      <c r="E167" s="202"/>
      <c r="F167" s="202"/>
      <c r="G167" s="202"/>
      <c r="H167" s="202"/>
      <c r="I167" s="199"/>
      <c r="J167" s="204"/>
    </row>
    <row r="168" spans="1:10" ht="32.25" customHeight="1">
      <c r="A168" s="202"/>
      <c r="B168" s="323" t="s">
        <v>311</v>
      </c>
      <c r="C168" s="323"/>
      <c r="D168" s="323"/>
      <c r="E168" s="323"/>
      <c r="F168" s="323"/>
      <c r="G168" s="323"/>
      <c r="H168" s="324"/>
      <c r="I168" s="186"/>
      <c r="J168" s="204"/>
    </row>
    <row r="169" spans="1:10" ht="15.75">
      <c r="A169" s="202"/>
      <c r="B169" s="202"/>
      <c r="C169" s="202"/>
      <c r="D169" s="202"/>
      <c r="E169" s="202"/>
      <c r="F169" s="202"/>
      <c r="G169" s="202"/>
      <c r="H169" s="202"/>
      <c r="I169" s="199"/>
      <c r="J169" s="196"/>
    </row>
    <row r="170" spans="1:10" s="223" customFormat="1" ht="15.75">
      <c r="A170" s="205"/>
      <c r="B170" s="205"/>
      <c r="C170" s="205"/>
      <c r="D170" s="205"/>
      <c r="E170" s="205"/>
      <c r="F170" s="205"/>
      <c r="G170" s="205"/>
      <c r="H170" s="205"/>
      <c r="I170" s="206"/>
      <c r="J170" s="207"/>
    </row>
    <row r="171" spans="1:10" ht="16.5" thickBot="1">
      <c r="A171" s="202"/>
      <c r="B171" s="202"/>
      <c r="C171" s="202"/>
      <c r="D171" s="202"/>
      <c r="E171" s="202"/>
      <c r="F171" s="202"/>
      <c r="G171" s="202"/>
      <c r="H171" s="202"/>
      <c r="I171" s="199"/>
      <c r="J171" s="196"/>
    </row>
    <row r="172" spans="1:10" ht="54" customHeight="1" thickBot="1">
      <c r="A172" s="320" t="s">
        <v>193</v>
      </c>
      <c r="B172" s="321"/>
      <c r="C172" s="321"/>
      <c r="D172" s="321"/>
      <c r="E172" s="321"/>
      <c r="F172" s="321"/>
      <c r="G172" s="322"/>
      <c r="H172" s="216" t="e">
        <f>AVERAGE('Baseline_Chart data'!AS24:CF24)</f>
        <v>#DIV/0!</v>
      </c>
      <c r="I172" s="199"/>
      <c r="J172" s="200" t="s">
        <v>257</v>
      </c>
    </row>
    <row r="173" spans="1:10" ht="15.75">
      <c r="A173" s="201" t="s">
        <v>258</v>
      </c>
      <c r="B173" s="202"/>
      <c r="C173" s="202"/>
      <c r="D173" s="202"/>
      <c r="E173" s="202"/>
      <c r="F173" s="202"/>
      <c r="G173" s="202"/>
      <c r="H173" s="202"/>
      <c r="I173" s="199"/>
      <c r="J173" s="196"/>
    </row>
    <row r="174" spans="1:10" ht="32.25" customHeight="1">
      <c r="A174" s="202"/>
      <c r="B174" s="323" t="s">
        <v>312</v>
      </c>
      <c r="C174" s="323"/>
      <c r="D174" s="323"/>
      <c r="E174" s="323"/>
      <c r="F174" s="323"/>
      <c r="G174" s="323"/>
      <c r="H174" s="324"/>
      <c r="I174" s="186"/>
      <c r="J174" s="196"/>
    </row>
    <row r="175" spans="1:10" ht="15.75">
      <c r="A175" s="202"/>
      <c r="B175" s="224"/>
      <c r="C175" s="217" t="s">
        <v>274</v>
      </c>
      <c r="D175" s="224"/>
      <c r="E175" s="224"/>
      <c r="F175" s="224"/>
      <c r="G175" s="224"/>
      <c r="H175" s="224"/>
      <c r="I175" s="199"/>
      <c r="J175" s="196"/>
    </row>
    <row r="176" spans="1:10" ht="15.75">
      <c r="A176" s="202"/>
      <c r="B176" s="323" t="s">
        <v>313</v>
      </c>
      <c r="C176" s="323"/>
      <c r="D176" s="323"/>
      <c r="E176" s="323"/>
      <c r="F176" s="323"/>
      <c r="G176" s="323"/>
      <c r="H176" s="324"/>
      <c r="I176" s="186"/>
      <c r="J176" s="196"/>
    </row>
    <row r="177" spans="1:10" ht="15.75">
      <c r="A177" s="202"/>
      <c r="B177" s="202"/>
      <c r="C177" s="202"/>
      <c r="D177" s="202"/>
      <c r="E177" s="202"/>
      <c r="F177" s="202"/>
      <c r="G177" s="202"/>
      <c r="H177" s="202"/>
      <c r="I177" s="199"/>
      <c r="J177" s="196"/>
    </row>
    <row r="178" spans="1:10" s="223" customFormat="1" ht="15.75">
      <c r="A178" s="205"/>
      <c r="B178" s="205"/>
      <c r="C178" s="205"/>
      <c r="D178" s="205"/>
      <c r="E178" s="205"/>
      <c r="F178" s="205"/>
      <c r="G178" s="205"/>
      <c r="H178" s="205"/>
      <c r="I178" s="206"/>
      <c r="J178" s="207"/>
    </row>
    <row r="179" spans="1:10" ht="16.5" thickBot="1">
      <c r="A179" s="202"/>
      <c r="B179" s="202"/>
      <c r="C179" s="202"/>
      <c r="D179" s="202"/>
      <c r="E179" s="202"/>
      <c r="F179" s="202"/>
      <c r="G179" s="202"/>
      <c r="H179" s="209"/>
      <c r="I179" s="199"/>
      <c r="J179" s="196"/>
    </row>
    <row r="180" spans="1:10" ht="54" customHeight="1" thickBot="1">
      <c r="A180" s="320" t="s">
        <v>195</v>
      </c>
      <c r="B180" s="321"/>
      <c r="C180" s="321"/>
      <c r="D180" s="321"/>
      <c r="E180" s="321"/>
      <c r="F180" s="321"/>
      <c r="G180" s="322"/>
      <c r="H180" s="198" t="str" cm="1">
        <f t="array" ref="H180">_xlfn.IFS('Baseline_Practice info'!K65=" ", "Not currently met", 'Baseline_Practice info'!K65=0, "Not currently met", 'Baseline_Practice info'!K65=1, "Not currently met", 'Baseline_Practice info'!K65=2, "Not currently met", 'Baseline_Practice info'!K65=3, "Currently met",'Baseline_Practice info'!K65=4, "Currently met")</f>
        <v>Not currently met</v>
      </c>
      <c r="I180" s="199"/>
      <c r="J180" s="200" t="s">
        <v>257</v>
      </c>
    </row>
    <row r="181" spans="1:10" ht="15.75">
      <c r="A181" s="201" t="s">
        <v>258</v>
      </c>
      <c r="B181" s="202"/>
      <c r="C181" s="202"/>
      <c r="D181" s="202"/>
      <c r="E181" s="202"/>
      <c r="F181" s="202"/>
      <c r="G181" s="202"/>
      <c r="H181" s="210"/>
      <c r="I181" s="199"/>
      <c r="J181" s="204"/>
    </row>
    <row r="182" spans="1:10" ht="51" customHeight="1">
      <c r="A182" s="202"/>
      <c r="B182" s="327" t="s">
        <v>314</v>
      </c>
      <c r="C182" s="327"/>
      <c r="D182" s="327"/>
      <c r="E182" s="327"/>
      <c r="F182" s="327"/>
      <c r="G182" s="327"/>
      <c r="H182" s="326"/>
      <c r="I182" s="186"/>
      <c r="J182" s="204"/>
    </row>
    <row r="183" spans="1:10" ht="15.75">
      <c r="A183" s="202"/>
      <c r="B183" s="161"/>
      <c r="C183" s="202"/>
      <c r="D183" s="202"/>
      <c r="E183" s="202"/>
      <c r="F183" s="202"/>
      <c r="G183" s="202"/>
      <c r="H183" s="202"/>
      <c r="I183" s="199"/>
      <c r="J183" s="204"/>
    </row>
    <row r="184" spans="1:10" s="223" customFormat="1" ht="15.75">
      <c r="A184" s="205"/>
      <c r="B184" s="205"/>
      <c r="C184" s="205"/>
      <c r="D184" s="205"/>
      <c r="E184" s="205"/>
      <c r="F184" s="205"/>
      <c r="G184" s="205"/>
      <c r="H184" s="205"/>
      <c r="I184" s="206"/>
      <c r="J184" s="207"/>
    </row>
    <row r="185" spans="1:10" ht="16.5" thickBot="1">
      <c r="A185" s="202"/>
      <c r="B185" s="202"/>
      <c r="C185" s="202"/>
      <c r="D185" s="202"/>
      <c r="E185" s="202"/>
      <c r="F185" s="202"/>
      <c r="G185" s="202"/>
      <c r="H185" s="202"/>
      <c r="I185" s="199"/>
      <c r="J185" s="196"/>
    </row>
    <row r="186" spans="1:10" ht="54" customHeight="1" thickBot="1">
      <c r="A186" s="320" t="s">
        <v>315</v>
      </c>
      <c r="B186" s="321"/>
      <c r="C186" s="321"/>
      <c r="D186" s="321"/>
      <c r="E186" s="321"/>
      <c r="F186" s="321"/>
      <c r="G186" s="322"/>
      <c r="H186" s="198" t="str" cm="1">
        <f t="array" ref="H186">_xlfn.IFS('Baseline_Practice info'!K59=" ", "Not currently met", 'Baseline_Practice info'!K59=0, "Not currently met", 'Baseline_Practice info'!K59=1, "Not currently met", 'Baseline_Practice info'!K59=2, "Not currently met", 'Baseline_Practice info'!K59=3, "Currently met",'Baseline_Practice info'!K59=4, "Currently met")</f>
        <v>Not currently met</v>
      </c>
      <c r="I186" s="199"/>
      <c r="J186" s="200" t="s">
        <v>257</v>
      </c>
    </row>
    <row r="187" spans="1:10" ht="54" customHeight="1" thickBot="1">
      <c r="A187" s="320" t="s">
        <v>198</v>
      </c>
      <c r="B187" s="321"/>
      <c r="C187" s="321"/>
      <c r="D187" s="321"/>
      <c r="E187" s="321"/>
      <c r="F187" s="321"/>
      <c r="G187" s="322"/>
      <c r="H187" s="216" t="e">
        <f>AVERAGE('Baseline_Chart data'!AS25:CF25)</f>
        <v>#DIV/0!</v>
      </c>
      <c r="I187" s="199"/>
      <c r="J187" s="200"/>
    </row>
    <row r="188" spans="1:10" ht="54" customHeight="1" thickBot="1">
      <c r="A188" s="320" t="s">
        <v>199</v>
      </c>
      <c r="B188" s="321"/>
      <c r="C188" s="321"/>
      <c r="D188" s="321"/>
      <c r="E188" s="321"/>
      <c r="F188" s="321"/>
      <c r="G188" s="322"/>
      <c r="H188" s="198" t="str" cm="1">
        <f t="array" ref="H188">_xlfn.IFS('Baseline_Practice info'!K60=" ", "Not currently met", 'Baseline_Practice info'!K60=0, "Not currently met", 'Baseline_Practice info'!K60=1, "Not currently met", 'Baseline_Practice info'!K60=2, "Not currently met", 'Baseline_Practice info'!K60=3, "Currently met",'Baseline_Practice info'!K60=4, "Currently met")</f>
        <v>Not currently met</v>
      </c>
      <c r="I188" s="199"/>
      <c r="J188" s="200"/>
    </row>
    <row r="189" spans="1:10" ht="15.75">
      <c r="A189" s="201" t="s">
        <v>258</v>
      </c>
      <c r="B189" s="202"/>
      <c r="C189" s="202"/>
      <c r="D189" s="202"/>
      <c r="E189" s="202"/>
      <c r="F189" s="202"/>
      <c r="G189" s="202"/>
      <c r="H189" s="204"/>
      <c r="I189" s="199"/>
      <c r="J189" s="196"/>
    </row>
    <row r="190" spans="1:10" ht="32.25" customHeight="1">
      <c r="A190" s="202"/>
      <c r="B190" s="323" t="s">
        <v>316</v>
      </c>
      <c r="C190" s="323"/>
      <c r="D190" s="323"/>
      <c r="E190" s="323"/>
      <c r="F190" s="323"/>
      <c r="G190" s="323"/>
      <c r="H190" s="324"/>
      <c r="I190" s="186"/>
      <c r="J190" s="204"/>
    </row>
    <row r="191" spans="1:10" ht="15.75">
      <c r="A191" s="202"/>
      <c r="B191" s="187" t="s">
        <v>317</v>
      </c>
      <c r="C191" s="185"/>
      <c r="D191" s="185"/>
      <c r="E191" s="185"/>
      <c r="F191" s="185"/>
      <c r="G191" s="185"/>
      <c r="H191" s="188"/>
      <c r="I191" s="186"/>
      <c r="J191" s="204"/>
    </row>
    <row r="192" spans="1:10" ht="15.75">
      <c r="A192" s="202"/>
      <c r="B192" s="202"/>
      <c r="C192" s="217" t="s">
        <v>289</v>
      </c>
      <c r="D192" s="202"/>
      <c r="E192" s="202"/>
      <c r="F192" s="202"/>
      <c r="G192" s="202"/>
      <c r="H192" s="204"/>
      <c r="I192" s="199"/>
      <c r="J192" s="196"/>
    </row>
    <row r="193" spans="1:10" ht="15.75">
      <c r="B193" s="323" t="s">
        <v>318</v>
      </c>
      <c r="C193" s="323"/>
      <c r="D193" s="323"/>
      <c r="E193" s="323"/>
      <c r="F193" s="323"/>
      <c r="G193" s="323"/>
      <c r="H193" s="324"/>
      <c r="I193" s="186"/>
    </row>
    <row r="194" spans="1:10">
      <c r="I194" s="199"/>
    </row>
    <row r="195" spans="1:10" s="214" customFormat="1" ht="15.75">
      <c r="A195" s="205"/>
      <c r="B195" s="205"/>
      <c r="C195" s="205"/>
      <c r="D195" s="205"/>
      <c r="E195" s="205"/>
      <c r="F195" s="205"/>
      <c r="G195" s="205"/>
      <c r="H195" s="205"/>
      <c r="I195" s="206"/>
    </row>
    <row r="196" spans="1:10" s="214" customFormat="1" ht="15.75">
      <c r="A196" s="205"/>
      <c r="B196" s="205"/>
      <c r="C196" s="205"/>
      <c r="D196" s="205"/>
      <c r="E196" s="205"/>
      <c r="F196" s="205"/>
      <c r="G196" s="205"/>
      <c r="H196" s="205"/>
      <c r="I196" s="206"/>
    </row>
    <row r="197" spans="1:10" s="214" customFormat="1" ht="15.75">
      <c r="A197" s="205"/>
      <c r="B197" s="205"/>
      <c r="C197" s="205"/>
      <c r="D197" s="205"/>
      <c r="E197" s="205"/>
      <c r="F197" s="205"/>
      <c r="G197" s="205"/>
      <c r="H197" s="205"/>
      <c r="I197" s="206"/>
    </row>
    <row r="198" spans="1:10">
      <c r="I198" s="199"/>
    </row>
    <row r="199" spans="1:10" ht="39" customHeight="1">
      <c r="A199" s="329" t="s">
        <v>386</v>
      </c>
      <c r="B199" s="329"/>
      <c r="C199" s="329"/>
      <c r="D199" s="329"/>
      <c r="E199" s="329"/>
      <c r="F199" s="329"/>
      <c r="G199" s="329"/>
      <c r="H199" s="329"/>
      <c r="I199" s="199"/>
    </row>
    <row r="200" spans="1:10">
      <c r="A200" s="195" t="s">
        <v>256</v>
      </c>
      <c r="I200" s="199"/>
    </row>
    <row r="201" spans="1:10">
      <c r="I201" s="199"/>
    </row>
    <row r="202" spans="1:10" ht="15.75" thickBot="1">
      <c r="I202" s="199"/>
      <c r="J202" s="196"/>
    </row>
    <row r="203" spans="1:10" ht="54" customHeight="1" thickBot="1">
      <c r="A203" s="320" t="s">
        <v>202</v>
      </c>
      <c r="B203" s="321"/>
      <c r="C203" s="321"/>
      <c r="D203" s="321"/>
      <c r="E203" s="321"/>
      <c r="F203" s="321"/>
      <c r="G203" s="322"/>
      <c r="H203" s="222" t="str">
        <f>IF('Baseline_Practice info'!K43=1, "Currently met", "Not currently met")</f>
        <v>Not currently met</v>
      </c>
      <c r="I203" s="225"/>
      <c r="J203" s="200" t="s">
        <v>257</v>
      </c>
    </row>
    <row r="204" spans="1:10" ht="54" customHeight="1" thickBot="1">
      <c r="A204" s="320" t="s">
        <v>203</v>
      </c>
      <c r="B204" s="321"/>
      <c r="C204" s="321"/>
      <c r="D204" s="321"/>
      <c r="E204" s="321"/>
      <c r="F204" s="321"/>
      <c r="G204" s="322"/>
      <c r="H204" s="222" t="str">
        <f>IF('Baseline_Practice info'!K41=1, "Currently met", "Not currently met")</f>
        <v>Not currently met</v>
      </c>
      <c r="I204" s="225"/>
      <c r="J204" s="200"/>
    </row>
    <row r="205" spans="1:10" ht="54" customHeight="1" thickBot="1">
      <c r="A205" s="300" t="s">
        <v>398</v>
      </c>
      <c r="B205" s="300"/>
      <c r="C205" s="300"/>
      <c r="D205" s="300"/>
      <c r="E205" s="300"/>
      <c r="F205" s="300"/>
      <c r="G205" s="300"/>
      <c r="H205" s="222" t="str">
        <f>IF('Baseline_Practice info'!K86=1, "Currently met", "Not currently met")</f>
        <v>Not currently met</v>
      </c>
      <c r="I205" s="225"/>
      <c r="J205" s="200"/>
    </row>
    <row r="206" spans="1:10" ht="15.75">
      <c r="A206" s="201" t="s">
        <v>258</v>
      </c>
      <c r="B206" s="202"/>
      <c r="C206" s="202"/>
      <c r="D206" s="202"/>
      <c r="E206" s="202"/>
      <c r="F206" s="202"/>
      <c r="G206" s="202"/>
      <c r="H206" s="202"/>
      <c r="I206" s="199"/>
      <c r="J206" s="196"/>
    </row>
    <row r="207" spans="1:10" ht="32.25" customHeight="1">
      <c r="A207" s="202"/>
      <c r="B207" s="323" t="s">
        <v>319</v>
      </c>
      <c r="C207" s="323"/>
      <c r="D207" s="323"/>
      <c r="E207" s="323"/>
      <c r="F207" s="323"/>
      <c r="G207" s="323"/>
      <c r="H207" s="324"/>
      <c r="I207" s="186"/>
      <c r="J207" s="204"/>
    </row>
    <row r="208" spans="1:10" ht="32.25" customHeight="1">
      <c r="A208" s="202"/>
      <c r="B208" s="323" t="s">
        <v>320</v>
      </c>
      <c r="C208" s="323"/>
      <c r="D208" s="323"/>
      <c r="E208" s="323"/>
      <c r="F208" s="323"/>
      <c r="G208" s="323"/>
      <c r="H208" s="324"/>
      <c r="I208" s="186"/>
      <c r="J208" s="204"/>
    </row>
    <row r="209" spans="1:10" ht="32.25" customHeight="1">
      <c r="B209" s="325" t="s">
        <v>321</v>
      </c>
      <c r="C209" s="325"/>
      <c r="D209" s="325"/>
      <c r="E209" s="325"/>
      <c r="F209" s="325"/>
      <c r="G209" s="325"/>
      <c r="H209" s="326"/>
      <c r="I209" s="186"/>
      <c r="J209" s="196"/>
    </row>
    <row r="210" spans="1:10" ht="32.25" customHeight="1">
      <c r="B210" s="323" t="s">
        <v>322</v>
      </c>
      <c r="C210" s="323"/>
      <c r="D210" s="323"/>
      <c r="E210" s="323"/>
      <c r="F210" s="323"/>
      <c r="G210" s="323"/>
      <c r="H210" s="324"/>
      <c r="I210" s="186"/>
      <c r="J210" s="196"/>
    </row>
    <row r="211" spans="1:10" ht="46.5" customHeight="1">
      <c r="B211" s="328" t="s">
        <v>399</v>
      </c>
      <c r="C211" s="323"/>
      <c r="D211" s="323"/>
      <c r="E211" s="323"/>
      <c r="F211" s="323"/>
      <c r="G211" s="323"/>
      <c r="H211" s="324"/>
      <c r="I211" s="254"/>
      <c r="J211" s="196"/>
    </row>
    <row r="212" spans="1:10" ht="15.75">
      <c r="B212" s="203"/>
      <c r="C212" s="203"/>
      <c r="D212" s="203"/>
      <c r="E212" s="203"/>
      <c r="F212" s="203"/>
      <c r="G212" s="203"/>
      <c r="H212" s="203"/>
      <c r="I212" s="199"/>
      <c r="J212" s="196"/>
    </row>
    <row r="213" spans="1:10" s="214" customFormat="1" ht="15.75">
      <c r="A213" s="205"/>
      <c r="B213" s="205"/>
      <c r="C213" s="205"/>
      <c r="D213" s="205"/>
      <c r="E213" s="205"/>
      <c r="F213" s="205"/>
      <c r="G213" s="205"/>
      <c r="H213" s="205"/>
      <c r="I213" s="206"/>
    </row>
    <row r="214" spans="1:10" s="214" customFormat="1" ht="15.75">
      <c r="A214" s="205"/>
      <c r="B214" s="205"/>
      <c r="C214" s="205"/>
      <c r="D214" s="205"/>
      <c r="E214" s="205"/>
      <c r="F214" s="205"/>
      <c r="G214" s="205"/>
      <c r="H214" s="205"/>
      <c r="I214" s="206"/>
    </row>
    <row r="215" spans="1:10" s="214" customFormat="1" ht="15.75">
      <c r="A215" s="205"/>
      <c r="B215" s="205"/>
      <c r="C215" s="205"/>
      <c r="D215" s="205"/>
      <c r="E215" s="205"/>
      <c r="F215" s="205"/>
      <c r="G215" s="205"/>
      <c r="H215" s="205"/>
      <c r="I215" s="206"/>
    </row>
    <row r="216" spans="1:10">
      <c r="I216" s="194"/>
    </row>
    <row r="217" spans="1:10" ht="41.25" customHeight="1">
      <c r="A217" s="319" t="s">
        <v>323</v>
      </c>
      <c r="B217" s="319"/>
      <c r="C217" s="319"/>
      <c r="D217" s="319"/>
      <c r="E217" s="319"/>
      <c r="F217" s="319"/>
      <c r="G217" s="319"/>
      <c r="H217" s="319"/>
      <c r="I217" s="194"/>
    </row>
    <row r="218" spans="1:10">
      <c r="A218" s="195" t="s">
        <v>256</v>
      </c>
      <c r="I218" s="194"/>
    </row>
    <row r="219" spans="1:10">
      <c r="A219" s="195"/>
      <c r="I219" s="194"/>
    </row>
    <row r="220" spans="1:10" ht="15.75" thickBot="1">
      <c r="A220" s="196"/>
      <c r="B220" s="196"/>
      <c r="C220" s="196"/>
      <c r="D220" s="196"/>
      <c r="E220" s="196"/>
      <c r="F220" s="196"/>
      <c r="G220" s="196"/>
      <c r="H220" s="196"/>
      <c r="I220" s="197"/>
    </row>
    <row r="221" spans="1:10" ht="54" customHeight="1" thickBot="1">
      <c r="A221" s="320" t="s">
        <v>207</v>
      </c>
      <c r="B221" s="321"/>
      <c r="C221" s="321"/>
      <c r="D221" s="321"/>
      <c r="E221" s="321"/>
      <c r="F221" s="321"/>
      <c r="G221" s="322"/>
      <c r="H221" s="220" t="e">
        <f>AVERAGE('Baseline_Chart data'!AS30:CF30)</f>
        <v>#DIV/0!</v>
      </c>
      <c r="I221" s="225"/>
      <c r="J221" s="200" t="s">
        <v>257</v>
      </c>
    </row>
    <row r="222" spans="1:10" ht="15.75">
      <c r="A222" s="201" t="s">
        <v>258</v>
      </c>
      <c r="B222" s="202"/>
      <c r="C222" s="202"/>
      <c r="D222" s="202"/>
      <c r="E222" s="202"/>
      <c r="F222" s="202"/>
      <c r="G222" s="202"/>
      <c r="H222" s="202"/>
      <c r="I222" s="199"/>
    </row>
    <row r="223" spans="1:10" ht="45.75" customHeight="1">
      <c r="A223" s="202"/>
      <c r="B223" s="323" t="s">
        <v>324</v>
      </c>
      <c r="C223" s="323"/>
      <c r="D223" s="323"/>
      <c r="E223" s="323"/>
      <c r="F223" s="323"/>
      <c r="G223" s="323"/>
      <c r="H223" s="324"/>
      <c r="I223" s="186"/>
    </row>
    <row r="224" spans="1:10" ht="15.75">
      <c r="A224" s="202"/>
      <c r="C224" s="217" t="s">
        <v>289</v>
      </c>
      <c r="D224" s="202"/>
      <c r="E224" s="202"/>
      <c r="F224" s="202"/>
      <c r="G224" s="202"/>
      <c r="H224" s="202"/>
      <c r="I224" s="199"/>
    </row>
    <row r="225" spans="1:10" ht="15.75">
      <c r="A225" s="202"/>
      <c r="B225" s="323" t="s">
        <v>325</v>
      </c>
      <c r="C225" s="323"/>
      <c r="D225" s="323"/>
      <c r="E225" s="323"/>
      <c r="F225" s="323"/>
      <c r="G225" s="323"/>
      <c r="H225" s="324"/>
      <c r="I225" s="186"/>
    </row>
    <row r="226" spans="1:10" ht="15.75">
      <c r="A226" s="202"/>
      <c r="B226" s="202"/>
      <c r="C226" s="202"/>
      <c r="D226" s="202"/>
      <c r="E226" s="202"/>
      <c r="F226" s="202"/>
      <c r="G226" s="202"/>
      <c r="H226" s="202"/>
      <c r="I226" s="199"/>
    </row>
    <row r="227" spans="1:10" s="223" customFormat="1" ht="15.75">
      <c r="A227" s="205"/>
      <c r="B227" s="205"/>
      <c r="C227" s="205"/>
      <c r="D227" s="205"/>
      <c r="E227" s="205"/>
      <c r="F227" s="205"/>
      <c r="G227" s="205"/>
      <c r="H227" s="205"/>
      <c r="I227" s="206"/>
    </row>
    <row r="228" spans="1:10" ht="16.5" thickBot="1">
      <c r="A228" s="202"/>
      <c r="B228" s="202"/>
      <c r="C228" s="202"/>
      <c r="D228" s="202"/>
      <c r="E228" s="202"/>
      <c r="F228" s="202"/>
      <c r="G228" s="202"/>
      <c r="H228" s="202"/>
      <c r="I228" s="199"/>
    </row>
    <row r="229" spans="1:10" ht="54" customHeight="1" thickBot="1">
      <c r="A229" s="320" t="s">
        <v>210</v>
      </c>
      <c r="B229" s="321"/>
      <c r="C229" s="321"/>
      <c r="D229" s="321"/>
      <c r="E229" s="321"/>
      <c r="F229" s="321"/>
      <c r="G229" s="322"/>
      <c r="H229" s="222" t="str">
        <f>IF('Baseline_Practice info'!K39=1, "Currently met", "Not currently met")</f>
        <v>Not currently met</v>
      </c>
      <c r="I229" s="225"/>
      <c r="J229" s="200" t="s">
        <v>257</v>
      </c>
    </row>
    <row r="230" spans="1:10" ht="15.75">
      <c r="A230" s="201" t="s">
        <v>258</v>
      </c>
      <c r="B230" s="202"/>
      <c r="C230" s="202"/>
      <c r="D230" s="202"/>
      <c r="E230" s="202"/>
      <c r="F230" s="202"/>
      <c r="G230" s="202"/>
      <c r="H230" s="202"/>
      <c r="I230" s="199"/>
    </row>
    <row r="231" spans="1:10" ht="15.75">
      <c r="A231" s="202"/>
      <c r="B231" s="323" t="s">
        <v>326</v>
      </c>
      <c r="C231" s="323"/>
      <c r="D231" s="323"/>
      <c r="E231" s="323"/>
      <c r="F231" s="323"/>
      <c r="G231" s="323"/>
      <c r="H231" s="324"/>
      <c r="I231" s="186"/>
    </row>
    <row r="232" spans="1:10" ht="15.75">
      <c r="A232" s="202"/>
      <c r="B232" s="202"/>
      <c r="C232" s="202"/>
      <c r="D232" s="202"/>
      <c r="E232" s="202"/>
      <c r="F232" s="202"/>
      <c r="G232" s="202"/>
      <c r="H232" s="202"/>
      <c r="I232" s="199"/>
    </row>
    <row r="233" spans="1:10" s="223" customFormat="1" ht="15.75">
      <c r="A233" s="205"/>
      <c r="B233" s="205"/>
      <c r="C233" s="205"/>
      <c r="D233" s="205"/>
      <c r="E233" s="205"/>
      <c r="F233" s="205"/>
      <c r="G233" s="205"/>
      <c r="H233" s="205"/>
      <c r="I233" s="206"/>
    </row>
    <row r="234" spans="1:10" ht="16.5" thickBot="1">
      <c r="A234" s="202"/>
      <c r="B234" s="202"/>
      <c r="C234" s="202"/>
      <c r="D234" s="202"/>
      <c r="E234" s="202"/>
      <c r="F234" s="202"/>
      <c r="G234" s="202"/>
      <c r="H234" s="202"/>
      <c r="I234" s="199"/>
    </row>
    <row r="235" spans="1:10" ht="54" customHeight="1" thickBot="1">
      <c r="A235" s="320" t="s">
        <v>212</v>
      </c>
      <c r="B235" s="321"/>
      <c r="C235" s="321"/>
      <c r="D235" s="321"/>
      <c r="E235" s="321"/>
      <c r="F235" s="321"/>
      <c r="G235" s="322"/>
      <c r="H235" s="220" t="e">
        <f>AVERAGE('Baseline_Chart data'!AS45:CF45)</f>
        <v>#DIV/0!</v>
      </c>
      <c r="I235" s="225"/>
      <c r="J235" s="200" t="s">
        <v>257</v>
      </c>
    </row>
    <row r="236" spans="1:10" ht="15.75">
      <c r="A236" s="201" t="s">
        <v>258</v>
      </c>
      <c r="B236" s="202"/>
      <c r="C236" s="202"/>
      <c r="D236" s="202"/>
      <c r="E236" s="202"/>
      <c r="F236" s="202"/>
      <c r="G236" s="202"/>
      <c r="H236" s="202"/>
      <c r="I236" s="199"/>
    </row>
    <row r="237" spans="1:10" ht="44.25" customHeight="1">
      <c r="A237" s="201"/>
      <c r="B237" s="327" t="s">
        <v>327</v>
      </c>
      <c r="C237" s="327"/>
      <c r="D237" s="327"/>
      <c r="E237" s="327"/>
      <c r="F237" s="327"/>
      <c r="G237" s="327"/>
      <c r="H237" s="327"/>
      <c r="I237" s="186"/>
    </row>
    <row r="238" spans="1:10" ht="15.75">
      <c r="A238" s="202"/>
      <c r="B238" s="226"/>
      <c r="C238" s="217" t="s">
        <v>289</v>
      </c>
      <c r="D238" s="226"/>
      <c r="E238" s="226"/>
      <c r="F238" s="226"/>
      <c r="G238" s="226"/>
      <c r="H238" s="226"/>
      <c r="I238" s="199"/>
    </row>
    <row r="239" spans="1:10" ht="15.75">
      <c r="A239" s="202"/>
      <c r="B239" s="161"/>
      <c r="C239" s="202"/>
      <c r="D239" s="202"/>
      <c r="E239" s="202"/>
      <c r="F239" s="202"/>
      <c r="G239" s="202"/>
      <c r="H239" s="202"/>
      <c r="I239" s="199"/>
    </row>
    <row r="240" spans="1:10" s="223" customFormat="1" ht="15.75">
      <c r="A240" s="205"/>
      <c r="B240" s="205"/>
      <c r="C240" s="205"/>
      <c r="D240" s="205"/>
      <c r="E240" s="205"/>
      <c r="F240" s="205"/>
      <c r="G240" s="205"/>
      <c r="H240" s="205"/>
      <c r="I240" s="206"/>
    </row>
    <row r="241" spans="1:10" ht="16.5" thickBot="1">
      <c r="A241" s="202"/>
      <c r="B241" s="202"/>
      <c r="C241" s="202"/>
      <c r="D241" s="202"/>
      <c r="E241" s="202"/>
      <c r="F241" s="202"/>
      <c r="G241" s="202"/>
      <c r="H241" s="202"/>
      <c r="I241" s="199"/>
    </row>
    <row r="242" spans="1:10" ht="54" customHeight="1" thickBot="1">
      <c r="A242" s="320" t="s">
        <v>213</v>
      </c>
      <c r="B242" s="321"/>
      <c r="C242" s="321"/>
      <c r="D242" s="321"/>
      <c r="E242" s="321"/>
      <c r="F242" s="321"/>
      <c r="G242" s="322"/>
      <c r="H242" s="222" t="str" cm="1">
        <f t="array" ref="H242">_xlfn.IFS('Baseline_Practice info'!K58=" ", "Not currently met", 'Baseline_Practice info'!K58=0, "Not currently met", 'Baseline_Practice info'!K58=1, "Not currently met", 'Baseline_Practice info'!K58=2, "Not currently met", 'Baseline_Practice info'!K58=3, "Currently met",'Baseline_Practice info'!K58=4, "Currently met")</f>
        <v>Not currently met</v>
      </c>
      <c r="I242" s="225"/>
      <c r="J242" s="200" t="s">
        <v>257</v>
      </c>
    </row>
    <row r="243" spans="1:10" ht="15.75">
      <c r="A243" s="201" t="s">
        <v>258</v>
      </c>
      <c r="B243" s="202"/>
      <c r="C243" s="202"/>
      <c r="D243" s="202"/>
      <c r="E243" s="202"/>
      <c r="F243" s="202"/>
      <c r="G243" s="202"/>
      <c r="H243" s="204"/>
      <c r="I243" s="199"/>
    </row>
    <row r="244" spans="1:10" ht="32.25" customHeight="1">
      <c r="A244" s="202"/>
      <c r="B244" s="323" t="s">
        <v>328</v>
      </c>
      <c r="C244" s="323"/>
      <c r="D244" s="323"/>
      <c r="E244" s="323"/>
      <c r="F244" s="323"/>
      <c r="G244" s="323"/>
      <c r="H244" s="324"/>
      <c r="I244" s="186"/>
    </row>
    <row r="245" spans="1:10" ht="32.25" customHeight="1">
      <c r="A245" s="202"/>
      <c r="B245" s="323" t="s">
        <v>329</v>
      </c>
      <c r="C245" s="323"/>
      <c r="D245" s="323"/>
      <c r="E245" s="323"/>
      <c r="F245" s="323"/>
      <c r="G245" s="323"/>
      <c r="H245" s="324"/>
      <c r="I245" s="186"/>
    </row>
    <row r="246" spans="1:10">
      <c r="I246" s="199"/>
    </row>
    <row r="247" spans="1:10" s="214" customFormat="1" ht="15.75">
      <c r="A247" s="205"/>
      <c r="B247" s="205"/>
      <c r="C247" s="205"/>
      <c r="D247" s="205"/>
      <c r="E247" s="205"/>
      <c r="F247" s="205"/>
      <c r="G247" s="205"/>
      <c r="H247" s="205"/>
      <c r="I247" s="206"/>
    </row>
    <row r="248" spans="1:10" s="214" customFormat="1" ht="15.75">
      <c r="A248" s="205"/>
      <c r="B248" s="205"/>
      <c r="C248" s="205"/>
      <c r="D248" s="205"/>
      <c r="E248" s="205"/>
      <c r="F248" s="205"/>
      <c r="G248" s="205"/>
      <c r="H248" s="205"/>
      <c r="I248" s="206"/>
    </row>
    <row r="249" spans="1:10" s="214" customFormat="1" ht="15.75">
      <c r="A249" s="205"/>
      <c r="B249" s="205"/>
      <c r="C249" s="205"/>
      <c r="D249" s="205"/>
      <c r="E249" s="205"/>
      <c r="F249" s="205"/>
      <c r="G249" s="205"/>
      <c r="H249" s="205"/>
      <c r="I249" s="206"/>
    </row>
    <row r="250" spans="1:10">
      <c r="I250" s="194"/>
    </row>
    <row r="251" spans="1:10" ht="39" customHeight="1">
      <c r="A251" s="319" t="s">
        <v>330</v>
      </c>
      <c r="B251" s="319"/>
      <c r="C251" s="319"/>
      <c r="D251" s="319"/>
      <c r="E251" s="319"/>
      <c r="F251" s="319"/>
      <c r="G251" s="319"/>
      <c r="H251" s="319"/>
      <c r="I251" s="194"/>
    </row>
    <row r="252" spans="1:10">
      <c r="A252" s="195" t="s">
        <v>256</v>
      </c>
      <c r="I252" s="194"/>
    </row>
    <row r="253" spans="1:10">
      <c r="A253" s="195"/>
      <c r="I253" s="194"/>
    </row>
    <row r="254" spans="1:10" ht="15.75" thickBot="1">
      <c r="A254" s="196"/>
      <c r="B254" s="196"/>
      <c r="C254" s="196"/>
      <c r="D254" s="196"/>
      <c r="E254" s="196"/>
      <c r="F254" s="196"/>
      <c r="G254" s="196"/>
      <c r="H254" s="196"/>
      <c r="I254" s="197"/>
    </row>
    <row r="255" spans="1:10" ht="54" customHeight="1" thickBot="1">
      <c r="A255" s="320" t="s">
        <v>331</v>
      </c>
      <c r="B255" s="321"/>
      <c r="C255" s="321"/>
      <c r="D255" s="321"/>
      <c r="E255" s="321"/>
      <c r="F255" s="321"/>
      <c r="G255" s="322"/>
      <c r="H255" s="220" t="e">
        <f>AVERAGE('Baseline_Chart data'!AS31:CF31)</f>
        <v>#DIV/0!</v>
      </c>
      <c r="I255" s="225"/>
      <c r="J255" s="200" t="s">
        <v>257</v>
      </c>
    </row>
    <row r="256" spans="1:10" ht="15.75">
      <c r="A256" s="201" t="s">
        <v>258</v>
      </c>
      <c r="B256" s="202"/>
      <c r="C256" s="202"/>
      <c r="D256" s="202"/>
      <c r="E256" s="202"/>
      <c r="F256" s="202"/>
      <c r="G256" s="202"/>
      <c r="H256" s="202"/>
      <c r="I256" s="199"/>
    </row>
    <row r="257" spans="1:10" ht="52.5" customHeight="1">
      <c r="A257" s="202"/>
      <c r="B257" s="323" t="s">
        <v>332</v>
      </c>
      <c r="C257" s="323"/>
      <c r="D257" s="323"/>
      <c r="E257" s="323"/>
      <c r="F257" s="323"/>
      <c r="G257" s="323"/>
      <c r="H257" s="324"/>
      <c r="I257" s="186"/>
    </row>
    <row r="258" spans="1:10" ht="15.75">
      <c r="A258" s="202"/>
      <c r="C258" s="217" t="s">
        <v>274</v>
      </c>
      <c r="D258" s="202"/>
      <c r="E258" s="202"/>
      <c r="F258" s="202"/>
      <c r="G258" s="202"/>
      <c r="H258" s="202"/>
      <c r="I258" s="199"/>
    </row>
    <row r="259" spans="1:10" ht="15.75">
      <c r="A259" s="202"/>
      <c r="B259" s="202"/>
      <c r="C259" s="202"/>
      <c r="D259" s="202"/>
      <c r="E259" s="202"/>
      <c r="F259" s="202"/>
      <c r="G259" s="202"/>
      <c r="H259" s="202"/>
      <c r="I259" s="199"/>
    </row>
    <row r="260" spans="1:10" s="223" customFormat="1" ht="15.75">
      <c r="A260" s="205"/>
      <c r="B260" s="205"/>
      <c r="C260" s="205"/>
      <c r="D260" s="205"/>
      <c r="E260" s="205"/>
      <c r="F260" s="205"/>
      <c r="G260" s="205"/>
      <c r="H260" s="205"/>
      <c r="I260" s="206"/>
    </row>
    <row r="261" spans="1:10" ht="16.5" thickBot="1">
      <c r="A261" s="202"/>
      <c r="B261" s="202"/>
      <c r="C261" s="202"/>
      <c r="D261" s="202"/>
      <c r="E261" s="202"/>
      <c r="F261" s="202"/>
      <c r="G261" s="202"/>
      <c r="H261" s="202"/>
      <c r="I261" s="199"/>
    </row>
    <row r="262" spans="1:10" ht="69" customHeight="1" thickBot="1">
      <c r="A262" s="320" t="s">
        <v>220</v>
      </c>
      <c r="B262" s="321"/>
      <c r="C262" s="321"/>
      <c r="D262" s="321"/>
      <c r="E262" s="321"/>
      <c r="F262" s="321"/>
      <c r="G262" s="322"/>
      <c r="H262" s="222" t="str">
        <f>IF('Baseline_Practice info'!K35=1, "Currently met", "Not currently met")</f>
        <v>Not currently met</v>
      </c>
      <c r="I262" s="225"/>
      <c r="J262" s="200" t="s">
        <v>257</v>
      </c>
    </row>
    <row r="263" spans="1:10" ht="15.75">
      <c r="A263" s="201" t="s">
        <v>258</v>
      </c>
      <c r="B263" s="202"/>
      <c r="C263" s="202"/>
      <c r="D263" s="202"/>
      <c r="E263" s="202"/>
      <c r="F263" s="202"/>
      <c r="G263" s="202"/>
      <c r="H263" s="202"/>
      <c r="I263" s="199"/>
    </row>
    <row r="264" spans="1:10" ht="44.25" customHeight="1">
      <c r="A264" s="202"/>
      <c r="B264" s="323" t="s">
        <v>333</v>
      </c>
      <c r="C264" s="323"/>
      <c r="D264" s="323"/>
      <c r="E264" s="323"/>
      <c r="F264" s="323"/>
      <c r="G264" s="323"/>
      <c r="H264" s="324"/>
      <c r="I264" s="186"/>
    </row>
    <row r="265" spans="1:10" ht="33.75" customHeight="1">
      <c r="A265" s="202"/>
      <c r="B265" s="323" t="s">
        <v>334</v>
      </c>
      <c r="C265" s="323"/>
      <c r="D265" s="323"/>
      <c r="E265" s="323"/>
      <c r="F265" s="323"/>
      <c r="G265" s="323"/>
      <c r="H265" s="324"/>
      <c r="I265" s="186"/>
    </row>
    <row r="266" spans="1:10" ht="15.75">
      <c r="A266" s="202"/>
      <c r="B266" s="202"/>
      <c r="C266" s="202"/>
      <c r="D266" s="202"/>
      <c r="E266" s="202"/>
      <c r="F266" s="202"/>
      <c r="G266" s="202"/>
      <c r="H266" s="202"/>
      <c r="I266" s="199"/>
    </row>
    <row r="267" spans="1:10" s="223" customFormat="1" ht="15.75">
      <c r="A267" s="205"/>
      <c r="B267" s="205"/>
      <c r="C267" s="205"/>
      <c r="D267" s="205"/>
      <c r="E267" s="205"/>
      <c r="F267" s="205"/>
      <c r="G267" s="205"/>
      <c r="H267" s="205"/>
      <c r="I267" s="206"/>
    </row>
    <row r="268" spans="1:10" ht="16.5" thickBot="1">
      <c r="A268" s="202"/>
      <c r="B268" s="202"/>
      <c r="C268" s="202"/>
      <c r="D268" s="202"/>
      <c r="E268" s="202"/>
      <c r="F268" s="202"/>
      <c r="G268" s="202"/>
      <c r="H268" s="202"/>
      <c r="I268" s="199"/>
    </row>
    <row r="269" spans="1:10" ht="54" customHeight="1" thickBot="1">
      <c r="A269" s="320" t="s">
        <v>222</v>
      </c>
      <c r="B269" s="321"/>
      <c r="C269" s="321"/>
      <c r="D269" s="321"/>
      <c r="E269" s="321"/>
      <c r="F269" s="321"/>
      <c r="G269" s="322"/>
      <c r="H269" s="222" t="str">
        <f>IF('Baseline_Practice info'!K37=1, "Currently met", "Not currently met")</f>
        <v>Not currently met</v>
      </c>
      <c r="I269" s="225"/>
      <c r="J269" s="200" t="s">
        <v>257</v>
      </c>
    </row>
    <row r="270" spans="1:10" ht="15.75">
      <c r="A270" s="201" t="s">
        <v>258</v>
      </c>
      <c r="B270" s="202"/>
      <c r="C270" s="202"/>
      <c r="D270" s="202"/>
      <c r="E270" s="202"/>
      <c r="F270" s="202"/>
      <c r="G270" s="202"/>
      <c r="H270" s="202"/>
      <c r="I270" s="199"/>
    </row>
    <row r="271" spans="1:10" ht="32.25" customHeight="1">
      <c r="A271" s="201"/>
      <c r="B271" s="327" t="s">
        <v>335</v>
      </c>
      <c r="C271" s="327"/>
      <c r="D271" s="327"/>
      <c r="E271" s="327"/>
      <c r="F271" s="327"/>
      <c r="G271" s="327"/>
      <c r="H271" s="327"/>
      <c r="I271" s="186"/>
    </row>
    <row r="272" spans="1:10" ht="15.75">
      <c r="A272" s="202"/>
      <c r="B272" s="161"/>
      <c r="C272" s="202"/>
      <c r="D272" s="202"/>
      <c r="E272" s="202"/>
      <c r="F272" s="202"/>
      <c r="G272" s="202"/>
      <c r="H272" s="202"/>
      <c r="I272" s="199"/>
    </row>
    <row r="273" spans="1:10" s="223" customFormat="1" ht="15.75">
      <c r="A273" s="205"/>
      <c r="B273" s="205"/>
      <c r="C273" s="205"/>
      <c r="D273" s="205"/>
      <c r="E273" s="205"/>
      <c r="F273" s="205"/>
      <c r="G273" s="205"/>
      <c r="H273" s="205"/>
      <c r="I273" s="206"/>
    </row>
    <row r="274" spans="1:10" ht="16.5" thickBot="1">
      <c r="A274" s="202"/>
      <c r="B274" s="202"/>
      <c r="C274" s="202"/>
      <c r="D274" s="202"/>
      <c r="E274" s="202"/>
      <c r="F274" s="202"/>
      <c r="G274" s="202"/>
      <c r="H274" s="202"/>
      <c r="I274" s="199"/>
    </row>
    <row r="275" spans="1:10" ht="54" customHeight="1" thickBot="1">
      <c r="A275" s="320" t="s">
        <v>224</v>
      </c>
      <c r="B275" s="321"/>
      <c r="C275" s="321"/>
      <c r="D275" s="321"/>
      <c r="E275" s="321"/>
      <c r="F275" s="321"/>
      <c r="G275" s="322"/>
      <c r="H275" s="222" t="str" cm="1">
        <f t="array" ref="H275">_xlfn.IFS('Baseline_Practice info'!K66=" ", "Not currently met", 'Baseline_Practice info'!K66=0, "Not currently met", 'Baseline_Practice info'!K66=1, "Not currently met", 'Baseline_Practice info'!K66=2, "Not currently met", 'Baseline_Practice info'!K66=3, "Currently met",'Baseline_Practice info'!K66=4, "Currently met")</f>
        <v>Not currently met</v>
      </c>
      <c r="I275" s="225"/>
      <c r="J275" s="200" t="s">
        <v>257</v>
      </c>
    </row>
    <row r="276" spans="1:10" ht="15.75">
      <c r="A276" s="201" t="s">
        <v>258</v>
      </c>
      <c r="B276" s="202"/>
      <c r="C276" s="202"/>
      <c r="D276" s="202"/>
      <c r="E276" s="202"/>
      <c r="F276" s="202"/>
      <c r="G276" s="202"/>
      <c r="H276" s="204"/>
      <c r="I276" s="199"/>
    </row>
    <row r="277" spans="1:10" ht="48" customHeight="1">
      <c r="A277" s="202"/>
      <c r="B277" s="323" t="s">
        <v>336</v>
      </c>
      <c r="C277" s="323"/>
      <c r="D277" s="323"/>
      <c r="E277" s="323"/>
      <c r="F277" s="323"/>
      <c r="G277" s="323"/>
      <c r="H277" s="324"/>
      <c r="I277" s="186"/>
    </row>
    <row r="278" spans="1:10">
      <c r="I278" s="199"/>
    </row>
    <row r="279" spans="1:10" s="214" customFormat="1" ht="15.75">
      <c r="A279" s="205"/>
      <c r="B279" s="205"/>
      <c r="C279" s="205"/>
      <c r="D279" s="205"/>
      <c r="E279" s="205"/>
      <c r="F279" s="205"/>
      <c r="G279" s="205"/>
      <c r="H279" s="205"/>
      <c r="I279" s="206"/>
    </row>
    <row r="280" spans="1:10" s="214" customFormat="1" ht="15.75">
      <c r="A280" s="205"/>
      <c r="B280" s="205"/>
      <c r="C280" s="205"/>
      <c r="D280" s="205"/>
      <c r="E280" s="205"/>
      <c r="F280" s="205"/>
      <c r="G280" s="205"/>
      <c r="H280" s="205"/>
      <c r="I280" s="206"/>
    </row>
    <row r="281" spans="1:10" s="214" customFormat="1" ht="15.75">
      <c r="A281" s="205"/>
      <c r="B281" s="205"/>
      <c r="C281" s="205"/>
      <c r="D281" s="205"/>
      <c r="E281" s="205"/>
      <c r="F281" s="205"/>
      <c r="G281" s="205"/>
      <c r="H281" s="205"/>
      <c r="I281" s="206"/>
    </row>
    <row r="282" spans="1:10">
      <c r="I282" s="194"/>
    </row>
    <row r="283" spans="1:10" ht="39" customHeight="1">
      <c r="A283" s="319" t="s">
        <v>387</v>
      </c>
      <c r="B283" s="319"/>
      <c r="C283" s="319"/>
      <c r="D283" s="319"/>
      <c r="E283" s="319"/>
      <c r="F283" s="319"/>
      <c r="G283" s="319"/>
      <c r="H283" s="319"/>
      <c r="I283" s="194"/>
    </row>
    <row r="284" spans="1:10">
      <c r="A284" s="195" t="s">
        <v>256</v>
      </c>
      <c r="I284" s="194"/>
    </row>
    <row r="285" spans="1:10">
      <c r="A285" s="195"/>
      <c r="I285" s="194"/>
    </row>
    <row r="286" spans="1:10" ht="15.75" thickBot="1">
      <c r="A286" s="196"/>
      <c r="B286" s="196"/>
      <c r="C286" s="196"/>
      <c r="D286" s="196"/>
      <c r="E286" s="196"/>
      <c r="F286" s="196"/>
      <c r="G286" s="196"/>
      <c r="H286" s="196"/>
      <c r="I286" s="197"/>
    </row>
    <row r="287" spans="1:10" ht="56.25" customHeight="1" thickBot="1">
      <c r="A287" s="320" t="s">
        <v>228</v>
      </c>
      <c r="B287" s="321"/>
      <c r="C287" s="321"/>
      <c r="D287" s="321"/>
      <c r="E287" s="321"/>
      <c r="F287" s="321"/>
      <c r="G287" s="322"/>
      <c r="H287" s="222" t="str">
        <f>IF('Baseline_Practice info'!K45=1, "Currently met", "Not currently met")</f>
        <v>Not currently met</v>
      </c>
      <c r="I287" s="225"/>
      <c r="J287" s="200" t="s">
        <v>257</v>
      </c>
    </row>
    <row r="288" spans="1:10" ht="15.75">
      <c r="A288" s="201" t="s">
        <v>258</v>
      </c>
      <c r="B288" s="202"/>
      <c r="C288" s="202"/>
      <c r="D288" s="202"/>
      <c r="E288" s="202"/>
      <c r="F288" s="202"/>
      <c r="G288" s="202"/>
      <c r="H288" s="202"/>
      <c r="I288" s="199"/>
    </row>
    <row r="289" spans="1:10" ht="35.25" customHeight="1">
      <c r="A289" s="202"/>
      <c r="B289" s="323" t="s">
        <v>337</v>
      </c>
      <c r="C289" s="323"/>
      <c r="D289" s="323"/>
      <c r="E289" s="323"/>
      <c r="F289" s="323"/>
      <c r="G289" s="323"/>
      <c r="H289" s="324"/>
      <c r="I289" s="186"/>
    </row>
    <row r="290" spans="1:10" ht="15.75">
      <c r="A290" s="202"/>
      <c r="B290" s="106" t="s">
        <v>338</v>
      </c>
      <c r="C290" s="190"/>
      <c r="D290" s="183"/>
      <c r="E290" s="183"/>
      <c r="F290" s="183"/>
      <c r="G290" s="183"/>
      <c r="H290" s="183"/>
      <c r="I290" s="186"/>
    </row>
    <row r="291" spans="1:10" ht="15.75">
      <c r="A291" s="202"/>
      <c r="B291" s="202"/>
      <c r="C291" s="202"/>
      <c r="D291" s="202"/>
      <c r="E291" s="202"/>
      <c r="F291" s="202"/>
      <c r="G291" s="202"/>
      <c r="H291" s="202"/>
      <c r="I291" s="199"/>
    </row>
    <row r="292" spans="1:10" s="223" customFormat="1" ht="15.75">
      <c r="A292" s="205"/>
      <c r="B292" s="205"/>
      <c r="C292" s="205"/>
      <c r="D292" s="205"/>
      <c r="E292" s="205"/>
      <c r="F292" s="205"/>
      <c r="G292" s="205"/>
      <c r="H292" s="205"/>
      <c r="I292" s="206"/>
    </row>
    <row r="293" spans="1:10" ht="16.5" thickBot="1">
      <c r="A293" s="202"/>
      <c r="B293" s="202"/>
      <c r="C293" s="202"/>
      <c r="D293" s="202"/>
      <c r="E293" s="202"/>
      <c r="F293" s="202"/>
      <c r="G293" s="202"/>
      <c r="H293" s="202"/>
      <c r="I293" s="199"/>
    </row>
    <row r="294" spans="1:10" ht="56.25" customHeight="1" thickBot="1">
      <c r="A294" s="320" t="s">
        <v>230</v>
      </c>
      <c r="B294" s="321"/>
      <c r="C294" s="321"/>
      <c r="D294" s="321"/>
      <c r="E294" s="321"/>
      <c r="F294" s="321"/>
      <c r="G294" s="322"/>
      <c r="H294" s="220" t="e">
        <f>AVERAGE('Baseline_Chart data'!AS35:CF35)</f>
        <v>#DIV/0!</v>
      </c>
      <c r="I294" s="225"/>
      <c r="J294" s="200" t="s">
        <v>257</v>
      </c>
    </row>
    <row r="295" spans="1:10" ht="15.75">
      <c r="A295" s="201" t="s">
        <v>258</v>
      </c>
      <c r="B295" s="202"/>
      <c r="C295" s="202"/>
      <c r="D295" s="202"/>
      <c r="E295" s="202"/>
      <c r="F295" s="202"/>
      <c r="G295" s="202"/>
      <c r="H295" s="202"/>
      <c r="I295" s="199"/>
    </row>
    <row r="296" spans="1:10" ht="61.5" customHeight="1">
      <c r="A296" s="202"/>
      <c r="B296" s="323" t="s">
        <v>339</v>
      </c>
      <c r="C296" s="323"/>
      <c r="D296" s="323"/>
      <c r="E296" s="323"/>
      <c r="F296" s="323"/>
      <c r="G296" s="323"/>
      <c r="H296" s="324"/>
      <c r="I296" s="186"/>
    </row>
    <row r="297" spans="1:10" ht="15.75">
      <c r="A297" s="202"/>
      <c r="B297" s="224"/>
      <c r="C297" s="217" t="s">
        <v>274</v>
      </c>
      <c r="D297" s="224"/>
      <c r="E297" s="224"/>
      <c r="F297" s="224"/>
      <c r="G297" s="224"/>
      <c r="H297" s="227"/>
      <c r="I297" s="199"/>
    </row>
    <row r="298" spans="1:10" ht="15.75">
      <c r="A298" s="202"/>
      <c r="B298" s="202"/>
      <c r="C298" s="202"/>
      <c r="D298" s="202"/>
      <c r="E298" s="202"/>
      <c r="F298" s="202"/>
      <c r="G298" s="202"/>
      <c r="H298" s="202"/>
      <c r="I298" s="199"/>
    </row>
    <row r="299" spans="1:10" s="223" customFormat="1" ht="15.75">
      <c r="A299" s="205"/>
      <c r="B299" s="205"/>
      <c r="C299" s="205"/>
      <c r="D299" s="205"/>
      <c r="E299" s="205"/>
      <c r="F299" s="205"/>
      <c r="G299" s="205"/>
      <c r="H299" s="205"/>
      <c r="I299" s="206"/>
    </row>
    <row r="300" spans="1:10" ht="16.5" thickBot="1">
      <c r="A300" s="202"/>
      <c r="B300" s="202"/>
      <c r="C300" s="202"/>
      <c r="D300" s="202"/>
      <c r="E300" s="202"/>
      <c r="F300" s="202"/>
      <c r="G300" s="202"/>
      <c r="H300" s="202"/>
      <c r="I300" s="199"/>
    </row>
    <row r="301" spans="1:10" ht="54" customHeight="1" thickBot="1">
      <c r="A301" s="320" t="s">
        <v>233</v>
      </c>
      <c r="B301" s="321"/>
      <c r="C301" s="321"/>
      <c r="D301" s="321"/>
      <c r="E301" s="321"/>
      <c r="F301" s="321"/>
      <c r="G301" s="322"/>
      <c r="H301" s="220" t="e">
        <f>AVERAGE('Baseline_Chart data'!AS36:CF36)</f>
        <v>#DIV/0!</v>
      </c>
      <c r="I301" s="225"/>
      <c r="J301" s="200" t="s">
        <v>257</v>
      </c>
    </row>
    <row r="302" spans="1:10" ht="56.25" customHeight="1" thickBot="1">
      <c r="A302" s="320" t="s">
        <v>236</v>
      </c>
      <c r="B302" s="321"/>
      <c r="C302" s="321"/>
      <c r="D302" s="321"/>
      <c r="E302" s="321"/>
      <c r="F302" s="321"/>
      <c r="G302" s="322"/>
      <c r="H302" s="222" t="str" cm="1">
        <f t="array" ref="H302">_xlfn.IFS('Baseline_Practice info'!K57=" ", "Not currently met", 'Baseline_Practice info'!K57=0, "Not currently met", 'Baseline_Practice info'!K57=1, "Not currently met", 'Baseline_Practice info'!K57=2, "Not currently met", 'Baseline_Practice info'!K57=3, "Currently met",'Baseline_Practice info'!K57=4, "Currently met")</f>
        <v>Not currently met</v>
      </c>
      <c r="I302" s="225"/>
      <c r="J302" s="200"/>
    </row>
    <row r="303" spans="1:10" ht="15.75">
      <c r="A303" s="201" t="s">
        <v>258</v>
      </c>
      <c r="B303" s="202"/>
      <c r="C303" s="202"/>
      <c r="D303" s="202"/>
      <c r="E303" s="202"/>
      <c r="F303" s="202"/>
      <c r="G303" s="202"/>
      <c r="H303" s="204"/>
      <c r="I303" s="199"/>
    </row>
    <row r="304" spans="1:10" ht="48" customHeight="1">
      <c r="A304" s="202"/>
      <c r="B304" s="323" t="s">
        <v>340</v>
      </c>
      <c r="C304" s="323"/>
      <c r="D304" s="323"/>
      <c r="E304" s="323"/>
      <c r="F304" s="323"/>
      <c r="G304" s="323"/>
      <c r="H304" s="324"/>
      <c r="I304" s="186"/>
    </row>
    <row r="305" spans="1:11" s="196" customFormat="1" ht="32.25" customHeight="1">
      <c r="B305" s="325" t="s">
        <v>341</v>
      </c>
      <c r="C305" s="325"/>
      <c r="D305" s="325"/>
      <c r="E305" s="325"/>
      <c r="F305" s="325"/>
      <c r="G305" s="325"/>
      <c r="H305" s="326"/>
      <c r="I305" s="186"/>
      <c r="K305" s="48"/>
    </row>
    <row r="306" spans="1:11">
      <c r="C306" s="217" t="s">
        <v>274</v>
      </c>
      <c r="I306" s="199"/>
    </row>
    <row r="307" spans="1:11" ht="32.25" customHeight="1">
      <c r="B307" s="325" t="s">
        <v>342</v>
      </c>
      <c r="C307" s="325"/>
      <c r="D307" s="325"/>
      <c r="E307" s="325"/>
      <c r="F307" s="325"/>
      <c r="G307" s="325"/>
      <c r="H307" s="326"/>
      <c r="I307" s="186"/>
    </row>
    <row r="308" spans="1:11">
      <c r="I308" s="199"/>
    </row>
    <row r="309" spans="1:11" s="214" customFormat="1" ht="15.75">
      <c r="A309" s="205"/>
      <c r="B309" s="205"/>
      <c r="C309" s="205"/>
      <c r="D309" s="205"/>
      <c r="E309" s="205"/>
      <c r="F309" s="205"/>
      <c r="G309" s="205"/>
      <c r="H309" s="205"/>
      <c r="I309" s="206"/>
    </row>
    <row r="310" spans="1:11" s="214" customFormat="1" ht="15.75">
      <c r="A310" s="205"/>
      <c r="B310" s="205"/>
      <c r="C310" s="205"/>
      <c r="D310" s="205"/>
      <c r="E310" s="205"/>
      <c r="F310" s="205"/>
      <c r="G310" s="205"/>
      <c r="H310" s="205"/>
      <c r="I310" s="206"/>
    </row>
    <row r="311" spans="1:11" s="214" customFormat="1" ht="15.75">
      <c r="A311" s="205"/>
      <c r="B311" s="205"/>
      <c r="C311" s="205"/>
      <c r="D311" s="205"/>
      <c r="E311" s="205"/>
      <c r="F311" s="205"/>
      <c r="G311" s="205"/>
      <c r="H311" s="205"/>
      <c r="I311" s="206"/>
    </row>
    <row r="312" spans="1:11">
      <c r="I312" s="194"/>
    </row>
    <row r="313" spans="1:11" ht="38.25" customHeight="1">
      <c r="A313" s="319" t="s">
        <v>388</v>
      </c>
      <c r="B313" s="319"/>
      <c r="C313" s="319"/>
      <c r="D313" s="319"/>
      <c r="E313" s="319"/>
      <c r="F313" s="319"/>
      <c r="G313" s="319"/>
      <c r="H313" s="319"/>
      <c r="I313" s="194"/>
    </row>
    <row r="314" spans="1:11">
      <c r="A314" s="195" t="s">
        <v>256</v>
      </c>
      <c r="I314" s="194"/>
    </row>
    <row r="315" spans="1:11">
      <c r="A315" s="195"/>
      <c r="I315" s="194"/>
    </row>
    <row r="316" spans="1:11" ht="15.75" thickBot="1">
      <c r="A316" s="196"/>
      <c r="B316" s="196"/>
      <c r="C316" s="196"/>
      <c r="D316" s="196"/>
      <c r="E316" s="196"/>
      <c r="F316" s="196"/>
      <c r="G316" s="196"/>
      <c r="H316" s="196"/>
      <c r="I316" s="197"/>
    </row>
    <row r="317" spans="1:11" ht="56.25" customHeight="1" thickBot="1">
      <c r="A317" s="320" t="s">
        <v>240</v>
      </c>
      <c r="B317" s="321"/>
      <c r="C317" s="321"/>
      <c r="D317" s="321"/>
      <c r="E317" s="321"/>
      <c r="F317" s="321"/>
      <c r="G317" s="322"/>
      <c r="H317" s="220" t="e">
        <f>AVERAGE('Baseline_Chart data'!AS40:CF40)</f>
        <v>#DIV/0!</v>
      </c>
      <c r="I317" s="225"/>
      <c r="J317" s="200" t="s">
        <v>257</v>
      </c>
    </row>
    <row r="318" spans="1:11" ht="15.75">
      <c r="A318" s="201" t="s">
        <v>258</v>
      </c>
      <c r="B318" s="202"/>
      <c r="C318" s="202"/>
      <c r="D318" s="202"/>
      <c r="E318" s="202"/>
      <c r="F318" s="202"/>
      <c r="G318" s="202"/>
      <c r="H318" s="202"/>
      <c r="I318" s="199"/>
    </row>
    <row r="319" spans="1:11" ht="32.25" customHeight="1">
      <c r="A319" s="202"/>
      <c r="B319" s="323" t="s">
        <v>343</v>
      </c>
      <c r="C319" s="323"/>
      <c r="D319" s="323"/>
      <c r="E319" s="323"/>
      <c r="F319" s="323"/>
      <c r="G319" s="323"/>
      <c r="H319" s="324"/>
      <c r="I319" s="186"/>
    </row>
    <row r="320" spans="1:11" ht="15.75">
      <c r="A320" s="202"/>
      <c r="C320" s="217" t="s">
        <v>274</v>
      </c>
      <c r="D320" s="202"/>
      <c r="E320" s="202"/>
      <c r="F320" s="202"/>
      <c r="G320" s="202"/>
      <c r="H320" s="202"/>
      <c r="I320" s="199"/>
    </row>
    <row r="321" spans="1:10" ht="15.75">
      <c r="A321" s="202"/>
      <c r="B321" s="202"/>
      <c r="C321" s="202"/>
      <c r="D321" s="202"/>
      <c r="E321" s="202"/>
      <c r="F321" s="202"/>
      <c r="G321" s="202"/>
      <c r="H321" s="202"/>
      <c r="I321" s="199"/>
    </row>
    <row r="322" spans="1:10" s="223" customFormat="1" ht="15.75">
      <c r="A322" s="205"/>
      <c r="B322" s="205"/>
      <c r="C322" s="205"/>
      <c r="D322" s="205"/>
      <c r="E322" s="205"/>
      <c r="F322" s="205"/>
      <c r="G322" s="205"/>
      <c r="H322" s="205"/>
      <c r="I322" s="206"/>
    </row>
    <row r="323" spans="1:10" ht="16.5" thickBot="1">
      <c r="A323" s="202"/>
      <c r="B323" s="202"/>
      <c r="C323" s="202"/>
      <c r="D323" s="202"/>
      <c r="E323" s="202"/>
      <c r="F323" s="202"/>
      <c r="G323" s="202"/>
      <c r="H323" s="202"/>
      <c r="I323" s="199"/>
    </row>
    <row r="324" spans="1:10" ht="67.5" customHeight="1" thickBot="1">
      <c r="A324" s="320" t="s">
        <v>243</v>
      </c>
      <c r="B324" s="321"/>
      <c r="C324" s="321"/>
      <c r="D324" s="321"/>
      <c r="E324" s="321"/>
      <c r="F324" s="321"/>
      <c r="G324" s="322"/>
      <c r="H324" s="222" t="str" cm="1">
        <f t="array" ref="H324">_xlfn.IFS('Baseline_Practice info'!K61=" ", "Not currently met", 'Baseline_Practice info'!K61=0, "Not currently met", 'Baseline_Practice info'!K61=1, "Not currently met", 'Baseline_Practice info'!K61=2, "Not currently met", 'Baseline_Practice info'!K61=3, "Currently met",'Baseline_Practice info'!K61=4, "Currently met")</f>
        <v>Not currently met</v>
      </c>
      <c r="I324" s="225"/>
      <c r="J324" s="200" t="s">
        <v>257</v>
      </c>
    </row>
    <row r="325" spans="1:10" ht="15.75">
      <c r="A325" s="201" t="s">
        <v>258</v>
      </c>
      <c r="B325" s="202"/>
      <c r="C325" s="202"/>
      <c r="D325" s="202"/>
      <c r="E325" s="202"/>
      <c r="F325" s="202"/>
      <c r="G325" s="202"/>
      <c r="H325" s="202"/>
      <c r="I325" s="199"/>
    </row>
    <row r="326" spans="1:10" ht="57" customHeight="1">
      <c r="A326" s="202"/>
      <c r="B326" s="323" t="s">
        <v>344</v>
      </c>
      <c r="C326" s="323"/>
      <c r="D326" s="323"/>
      <c r="E326" s="323"/>
      <c r="F326" s="323"/>
      <c r="G326" s="323"/>
      <c r="H326" s="324"/>
      <c r="I326" s="186"/>
    </row>
    <row r="327" spans="1:10" ht="32.25" customHeight="1">
      <c r="A327" s="202"/>
      <c r="B327" s="323" t="s">
        <v>345</v>
      </c>
      <c r="C327" s="323"/>
      <c r="D327" s="323"/>
      <c r="E327" s="323"/>
      <c r="F327" s="323"/>
      <c r="G327" s="323"/>
      <c r="H327" s="324"/>
      <c r="I327" s="186"/>
    </row>
    <row r="328" spans="1:10" ht="15.75">
      <c r="A328" s="202"/>
      <c r="B328" s="202"/>
      <c r="C328" s="202"/>
      <c r="D328" s="202"/>
      <c r="E328" s="202"/>
      <c r="F328" s="202"/>
      <c r="G328" s="202"/>
      <c r="H328" s="202"/>
      <c r="I328" s="199"/>
    </row>
    <row r="329" spans="1:10" s="223" customFormat="1" ht="15.75">
      <c r="A329" s="205"/>
      <c r="B329" s="205"/>
      <c r="C329" s="205"/>
      <c r="D329" s="205"/>
      <c r="E329" s="205"/>
      <c r="F329" s="205"/>
      <c r="G329" s="205"/>
      <c r="H329" s="205"/>
      <c r="I329" s="206"/>
    </row>
    <row r="330" spans="1:10" ht="16.5" thickBot="1">
      <c r="A330" s="202"/>
      <c r="B330" s="202"/>
      <c r="C330" s="202"/>
      <c r="D330" s="202"/>
      <c r="E330" s="202"/>
      <c r="F330" s="202"/>
      <c r="G330" s="202"/>
      <c r="H330" s="202"/>
      <c r="I330" s="199"/>
    </row>
    <row r="331" spans="1:10" ht="72" customHeight="1" thickBot="1">
      <c r="A331" s="320" t="s">
        <v>245</v>
      </c>
      <c r="B331" s="321"/>
      <c r="C331" s="321"/>
      <c r="D331" s="321"/>
      <c r="E331" s="321"/>
      <c r="F331" s="321"/>
      <c r="G331" s="322"/>
      <c r="H331" s="220" t="e">
        <f>AVERAGE('Baseline_Chart data'!AS42:CF42)</f>
        <v>#DIV/0!</v>
      </c>
      <c r="I331" s="225"/>
      <c r="J331" s="200" t="s">
        <v>257</v>
      </c>
    </row>
    <row r="332" spans="1:10" ht="15.75">
      <c r="A332" s="201" t="s">
        <v>258</v>
      </c>
      <c r="B332" s="202"/>
      <c r="C332" s="202"/>
      <c r="D332" s="202"/>
      <c r="E332" s="202"/>
      <c r="F332" s="202"/>
      <c r="G332" s="202"/>
      <c r="H332" s="204"/>
      <c r="I332" s="199"/>
    </row>
    <row r="333" spans="1:10" ht="55.5" customHeight="1">
      <c r="A333" s="202"/>
      <c r="B333" s="323" t="s">
        <v>346</v>
      </c>
      <c r="C333" s="323"/>
      <c r="D333" s="323"/>
      <c r="E333" s="323"/>
      <c r="F333" s="323"/>
      <c r="G333" s="323"/>
      <c r="H333" s="324"/>
      <c r="I333" s="186"/>
    </row>
    <row r="334" spans="1:10">
      <c r="C334" s="217" t="s">
        <v>274</v>
      </c>
      <c r="I334" s="199"/>
    </row>
    <row r="335" spans="1:10">
      <c r="I335" s="199"/>
    </row>
    <row r="336" spans="1:10" s="223" customFormat="1" ht="15.75">
      <c r="A336" s="205"/>
      <c r="B336" s="205"/>
      <c r="C336" s="205"/>
      <c r="D336" s="205"/>
      <c r="E336" s="205"/>
      <c r="F336" s="205"/>
      <c r="G336" s="205"/>
      <c r="H336" s="205"/>
      <c r="I336" s="206"/>
    </row>
    <row r="337" spans="1:10" ht="16.5" thickBot="1">
      <c r="A337" s="202"/>
      <c r="B337" s="202"/>
      <c r="C337" s="202"/>
      <c r="D337" s="202"/>
      <c r="E337" s="202"/>
      <c r="F337" s="202"/>
      <c r="G337" s="202"/>
      <c r="H337" s="202"/>
      <c r="I337" s="199"/>
    </row>
    <row r="338" spans="1:10" ht="66" customHeight="1" thickBot="1">
      <c r="A338" s="320" t="s">
        <v>248</v>
      </c>
      <c r="B338" s="321"/>
      <c r="C338" s="321"/>
      <c r="D338" s="321"/>
      <c r="E338" s="321"/>
      <c r="F338" s="321"/>
      <c r="G338" s="322"/>
      <c r="H338" s="222" t="str" cm="1">
        <f t="array" ref="H338">_xlfn.IFS('Baseline_Practice info'!K62=" ", "Not currently met", 'Baseline_Practice info'!K62=0, "Not currently met", 'Baseline_Practice info'!K62=1, "Not currently met", 'Baseline_Practice info'!K62=2, "Not currently met", 'Baseline_Practice info'!K62=3, "Currently met",'Baseline_Practice info'!K62=4, "Currently met")</f>
        <v>Not currently met</v>
      </c>
      <c r="I338" s="225"/>
      <c r="J338" s="200" t="s">
        <v>257</v>
      </c>
    </row>
    <row r="339" spans="1:10" ht="15.75">
      <c r="A339" s="201" t="s">
        <v>258</v>
      </c>
      <c r="B339" s="202"/>
      <c r="C339" s="202"/>
      <c r="D339" s="202"/>
      <c r="E339" s="202"/>
      <c r="F339" s="202"/>
      <c r="G339" s="202"/>
      <c r="H339" s="202"/>
      <c r="I339" s="199"/>
    </row>
    <row r="340" spans="1:10" ht="38.25" customHeight="1">
      <c r="A340" s="202"/>
      <c r="B340" s="323" t="s">
        <v>347</v>
      </c>
      <c r="C340" s="323"/>
      <c r="D340" s="323"/>
      <c r="E340" s="323"/>
      <c r="F340" s="323"/>
      <c r="G340" s="323"/>
      <c r="H340" s="324"/>
      <c r="I340" s="186"/>
    </row>
    <row r="341" spans="1:10" ht="32.25" customHeight="1">
      <c r="A341" s="202"/>
      <c r="B341" s="323" t="s">
        <v>348</v>
      </c>
      <c r="C341" s="323"/>
      <c r="D341" s="323"/>
      <c r="E341" s="323"/>
      <c r="F341" s="323"/>
      <c r="G341" s="323"/>
      <c r="H341" s="324"/>
      <c r="I341" s="186"/>
    </row>
    <row r="342" spans="1:10" ht="15.75">
      <c r="A342" s="202"/>
      <c r="B342" s="202"/>
      <c r="C342" s="202"/>
      <c r="D342" s="202"/>
      <c r="E342" s="202"/>
      <c r="F342" s="202"/>
      <c r="G342" s="202"/>
      <c r="H342" s="202"/>
      <c r="I342" s="199"/>
    </row>
    <row r="343" spans="1:10" s="223" customFormat="1" ht="15.75">
      <c r="A343" s="205"/>
      <c r="B343" s="205"/>
      <c r="C343" s="205"/>
      <c r="D343" s="205"/>
      <c r="E343" s="205"/>
      <c r="F343" s="205"/>
      <c r="G343" s="205"/>
      <c r="H343" s="205"/>
      <c r="I343" s="206"/>
    </row>
    <row r="344" spans="1:10" ht="16.5" thickBot="1">
      <c r="A344" s="202"/>
      <c r="B344" s="202"/>
      <c r="C344" s="202"/>
      <c r="D344" s="202"/>
      <c r="E344" s="202"/>
      <c r="F344" s="202"/>
      <c r="G344" s="202"/>
      <c r="H344" s="202"/>
      <c r="I344" s="199"/>
    </row>
    <row r="345" spans="1:10" ht="66" customHeight="1" thickBot="1">
      <c r="A345" s="320" t="s">
        <v>250</v>
      </c>
      <c r="B345" s="321"/>
      <c r="C345" s="321"/>
      <c r="D345" s="321"/>
      <c r="E345" s="321"/>
      <c r="F345" s="321"/>
      <c r="G345" s="322"/>
      <c r="H345" s="220" t="e">
        <f>AVERAGE('Baseline_Chart data'!AS43:CF43)</f>
        <v>#DIV/0!</v>
      </c>
      <c r="I345" s="225"/>
      <c r="J345" s="200" t="s">
        <v>257</v>
      </c>
    </row>
    <row r="346" spans="1:10" ht="15.75">
      <c r="A346" s="201" t="s">
        <v>258</v>
      </c>
      <c r="B346" s="202"/>
      <c r="C346" s="202"/>
      <c r="D346" s="202"/>
      <c r="E346" s="202"/>
      <c r="F346" s="202"/>
      <c r="G346" s="202"/>
      <c r="H346" s="204"/>
      <c r="I346" s="199"/>
    </row>
    <row r="347" spans="1:10" ht="32.25" customHeight="1">
      <c r="A347" s="202"/>
      <c r="B347" s="323" t="s">
        <v>349</v>
      </c>
      <c r="C347" s="323"/>
      <c r="D347" s="323"/>
      <c r="E347" s="323"/>
      <c r="F347" s="323"/>
      <c r="G347" s="323"/>
      <c r="H347" s="324"/>
      <c r="I347" s="186"/>
    </row>
    <row r="348" spans="1:10">
      <c r="C348" s="217" t="s">
        <v>274</v>
      </c>
      <c r="I348" s="199"/>
    </row>
    <row r="349" spans="1:10">
      <c r="I349" s="199"/>
    </row>
  </sheetData>
  <sheetProtection algorithmName="SHA-512" hashValue="ZfJhSgd4NhwKC68Jgigk+9a1IBBw7aJHGt4Fs42YvhrkT5P8S68hl23A5/yoshHPIUSCMlscaiGotx2z94Cwcw==" saltValue="JbOjTbiBSp+dmBtxTOTjtA==" spinCount="100000" sheet="1" objects="1" scenarios="1"/>
  <mergeCells count="129">
    <mergeCell ref="A144:H144"/>
    <mergeCell ref="A148:G148"/>
    <mergeCell ref="B136:H136"/>
    <mergeCell ref="A134:G134"/>
    <mergeCell ref="B137:H137"/>
    <mergeCell ref="B138:H138"/>
    <mergeCell ref="A160:H160"/>
    <mergeCell ref="A164:G164"/>
    <mergeCell ref="B182:H182"/>
    <mergeCell ref="A149:G149"/>
    <mergeCell ref="B151:H151"/>
    <mergeCell ref="B152:H152"/>
    <mergeCell ref="B154:H154"/>
    <mergeCell ref="I1:I3"/>
    <mergeCell ref="A1:H2"/>
    <mergeCell ref="A3:H3"/>
    <mergeCell ref="A5:H5"/>
    <mergeCell ref="A75:G75"/>
    <mergeCell ref="A84:G84"/>
    <mergeCell ref="A90:G90"/>
    <mergeCell ref="A43:G43"/>
    <mergeCell ref="A49:G49"/>
    <mergeCell ref="A59:G59"/>
    <mergeCell ref="A66:G66"/>
    <mergeCell ref="A9:G9"/>
    <mergeCell ref="A16:G16"/>
    <mergeCell ref="A26:G26"/>
    <mergeCell ref="A36:G36"/>
    <mergeCell ref="B28:H28"/>
    <mergeCell ref="B18:H18"/>
    <mergeCell ref="B51:H51"/>
    <mergeCell ref="B19:H19"/>
    <mergeCell ref="B29:H29"/>
    <mergeCell ref="B30:H30"/>
    <mergeCell ref="B20:H20"/>
    <mergeCell ref="B12:H12"/>
    <mergeCell ref="B92:H92"/>
    <mergeCell ref="B93:H93"/>
    <mergeCell ref="B52:H52"/>
    <mergeCell ref="B61:H61"/>
    <mergeCell ref="B68:H68"/>
    <mergeCell ref="B77:H77"/>
    <mergeCell ref="B70:H70"/>
    <mergeCell ref="B79:H79"/>
    <mergeCell ref="B86:H86"/>
    <mergeCell ref="B71:H71"/>
    <mergeCell ref="B80:H80"/>
    <mergeCell ref="B109:H109"/>
    <mergeCell ref="B119:H119"/>
    <mergeCell ref="B129:H129"/>
    <mergeCell ref="B107:H107"/>
    <mergeCell ref="B117:H117"/>
    <mergeCell ref="B127:H127"/>
    <mergeCell ref="A104:G104"/>
    <mergeCell ref="A105:G105"/>
    <mergeCell ref="A114:G114"/>
    <mergeCell ref="A115:G115"/>
    <mergeCell ref="A124:G124"/>
    <mergeCell ref="A125:G125"/>
    <mergeCell ref="A99:H99"/>
    <mergeCell ref="A103:G103"/>
    <mergeCell ref="A113:G113"/>
    <mergeCell ref="A123:G123"/>
    <mergeCell ref="A133:G133"/>
    <mergeCell ref="B210:H210"/>
    <mergeCell ref="B209:H209"/>
    <mergeCell ref="A217:H217"/>
    <mergeCell ref="A221:G221"/>
    <mergeCell ref="A204:G204"/>
    <mergeCell ref="B207:H207"/>
    <mergeCell ref="B208:H208"/>
    <mergeCell ref="B166:H166"/>
    <mergeCell ref="B168:H168"/>
    <mergeCell ref="B174:H174"/>
    <mergeCell ref="A187:G187"/>
    <mergeCell ref="A188:G188"/>
    <mergeCell ref="B190:H190"/>
    <mergeCell ref="B193:H193"/>
    <mergeCell ref="A199:H199"/>
    <mergeCell ref="A203:G203"/>
    <mergeCell ref="A172:G172"/>
    <mergeCell ref="B176:H176"/>
    <mergeCell ref="A180:G180"/>
    <mergeCell ref="A262:G262"/>
    <mergeCell ref="A186:G186"/>
    <mergeCell ref="B244:H244"/>
    <mergeCell ref="B245:H245"/>
    <mergeCell ref="A235:G235"/>
    <mergeCell ref="B237:H237"/>
    <mergeCell ref="A242:G242"/>
    <mergeCell ref="B223:H223"/>
    <mergeCell ref="B225:H225"/>
    <mergeCell ref="A229:G229"/>
    <mergeCell ref="B231:H231"/>
    <mergeCell ref="A205:G205"/>
    <mergeCell ref="B211:H211"/>
    <mergeCell ref="B347:H347"/>
    <mergeCell ref="B327:H327"/>
    <mergeCell ref="B341:H341"/>
    <mergeCell ref="A338:G338"/>
    <mergeCell ref="B340:H340"/>
    <mergeCell ref="A345:G345"/>
    <mergeCell ref="B326:H326"/>
    <mergeCell ref="A331:G331"/>
    <mergeCell ref="B333:H333"/>
    <mergeCell ref="J1:K1"/>
    <mergeCell ref="A313:H313"/>
    <mergeCell ref="A317:G317"/>
    <mergeCell ref="B319:H319"/>
    <mergeCell ref="A324:G324"/>
    <mergeCell ref="A302:G302"/>
    <mergeCell ref="B304:H304"/>
    <mergeCell ref="B289:H289"/>
    <mergeCell ref="B305:H305"/>
    <mergeCell ref="B307:H307"/>
    <mergeCell ref="A294:G294"/>
    <mergeCell ref="B296:H296"/>
    <mergeCell ref="A301:G301"/>
    <mergeCell ref="B265:H265"/>
    <mergeCell ref="A283:H283"/>
    <mergeCell ref="A287:G287"/>
    <mergeCell ref="B264:H264"/>
    <mergeCell ref="A269:G269"/>
    <mergeCell ref="B271:H271"/>
    <mergeCell ref="A275:G275"/>
    <mergeCell ref="B277:H277"/>
    <mergeCell ref="A251:H251"/>
    <mergeCell ref="A255:G255"/>
    <mergeCell ref="B257:H257"/>
  </mergeCells>
  <conditionalFormatting sqref="H36 H26 H43 H49 H59 H66 H75 H84 H90 H9:H11 H13:H16">
    <cfRule type="beginsWith" dxfId="381" priority="413" operator="beginsWith" text="Currently met">
      <formula>LEFT(H9,LEN("Currently met"))="Currently met"</formula>
    </cfRule>
    <cfRule type="beginsWith" dxfId="380" priority="414" operator="beginsWith" text="Not currently met">
      <formula>LEFT(H9,LEN("Not currently met"))="Not currently met"</formula>
    </cfRule>
  </conditionalFormatting>
  <conditionalFormatting sqref="H66 H75">
    <cfRule type="cellIs" dxfId="379" priority="415" operator="greaterThanOrEqual">
      <formula>0.75</formula>
    </cfRule>
    <cfRule type="cellIs" dxfId="378" priority="416" operator="lessThan">
      <formula>0.75</formula>
    </cfRule>
  </conditionalFormatting>
  <conditionalFormatting sqref="H84 H59">
    <cfRule type="cellIs" dxfId="377" priority="417" operator="greaterThanOrEqual">
      <formula>0.5</formula>
    </cfRule>
    <cfRule type="cellIs" dxfId="376" priority="418" operator="lessThan">
      <formula>0.5</formula>
    </cfRule>
  </conditionalFormatting>
  <conditionalFormatting sqref="H24">
    <cfRule type="beginsWith" dxfId="375" priority="409" operator="beginsWith" text="Currently met">
      <formula>LEFT(H24,LEN("Currently met"))="Currently met"</formula>
    </cfRule>
    <cfRule type="beginsWith" dxfId="374" priority="410" operator="beginsWith" text="Not currently met">
      <formula>LEFT(H24,LEN("Not currently met"))="Not currently met"</formula>
    </cfRule>
  </conditionalFormatting>
  <conditionalFormatting sqref="H34">
    <cfRule type="beginsWith" dxfId="373" priority="407" operator="beginsWith" text="Currently met">
      <formula>LEFT(H34,LEN("Currently met"))="Currently met"</formula>
    </cfRule>
    <cfRule type="beginsWith" dxfId="372" priority="408" operator="beginsWith" text="Not currently met">
      <formula>LEFT(H34,LEN("Not currently met"))="Not currently met"</formula>
    </cfRule>
  </conditionalFormatting>
  <conditionalFormatting sqref="H47">
    <cfRule type="beginsWith" dxfId="371" priority="403" operator="beginsWith" text="Currently met">
      <formula>LEFT(H47,LEN("Currently met"))="Currently met"</formula>
    </cfRule>
    <cfRule type="beginsWith" dxfId="370" priority="404" operator="beginsWith" text="Not currently met">
      <formula>LEFT(H47,LEN("Not currently met"))="Not currently met"</formula>
    </cfRule>
  </conditionalFormatting>
  <conditionalFormatting sqref="H57">
    <cfRule type="beginsWith" dxfId="369" priority="401" operator="beginsWith" text="Currently met">
      <formula>LEFT(H57,LEN("Currently met"))="Currently met"</formula>
    </cfRule>
    <cfRule type="beginsWith" dxfId="368" priority="402" operator="beginsWith" text="Not currently met">
      <formula>LEFT(H57,LEN("Not currently met"))="Not currently met"</formula>
    </cfRule>
  </conditionalFormatting>
  <conditionalFormatting sqref="H64">
    <cfRule type="beginsWith" dxfId="367" priority="399" operator="beginsWith" text="Currently met">
      <formula>LEFT(H64,LEN("Currently met"))="Currently met"</formula>
    </cfRule>
    <cfRule type="beginsWith" dxfId="366" priority="400" operator="beginsWith" text="Not currently met">
      <formula>LEFT(H64,LEN("Not currently met"))="Not currently met"</formula>
    </cfRule>
  </conditionalFormatting>
  <conditionalFormatting sqref="H73">
    <cfRule type="beginsWith" dxfId="365" priority="397" operator="beginsWith" text="Currently met">
      <formula>LEFT(H73,LEN("Currently met"))="Currently met"</formula>
    </cfRule>
    <cfRule type="beginsWith" dxfId="364" priority="398" operator="beginsWith" text="Not currently met">
      <formula>LEFT(H73,LEN("Not currently met"))="Not currently met"</formula>
    </cfRule>
  </conditionalFormatting>
  <conditionalFormatting sqref="H82">
    <cfRule type="beginsWith" dxfId="363" priority="395" operator="beginsWith" text="Currently met">
      <formula>LEFT(H82,LEN("Currently met"))="Currently met"</formula>
    </cfRule>
    <cfRule type="beginsWith" dxfId="362" priority="396" operator="beginsWith" text="Not currently met">
      <formula>LEFT(H82,LEN("Not currently met"))="Not currently met"</formula>
    </cfRule>
  </conditionalFormatting>
  <conditionalFormatting sqref="H88">
    <cfRule type="beginsWith" dxfId="361" priority="393" operator="beginsWith" text="Currently met">
      <formula>LEFT(H88,LEN("Currently met"))="Currently met"</formula>
    </cfRule>
    <cfRule type="beginsWith" dxfId="360" priority="394" operator="beginsWith" text="Not currently met">
      <formula>LEFT(H88,LEN("Not currently met"))="Not currently met"</formula>
    </cfRule>
  </conditionalFormatting>
  <conditionalFormatting sqref="H41">
    <cfRule type="beginsWith" dxfId="359" priority="391" operator="beginsWith" text="Currently met">
      <formula>LEFT(H41,LEN("Currently met"))="Currently met"</formula>
    </cfRule>
    <cfRule type="beginsWith" dxfId="358" priority="392" operator="beginsWith" text="Not currently met">
      <formula>LEFT(H41,LEN("Not currently met"))="Not currently met"</formula>
    </cfRule>
  </conditionalFormatting>
  <conditionalFormatting sqref="H106 H108 H110:H112">
    <cfRule type="beginsWith" dxfId="357" priority="385" operator="beginsWith" text="Currently met">
      <formula>LEFT(H106,LEN("Currently met"))="Currently met"</formula>
    </cfRule>
    <cfRule type="beginsWith" dxfId="356" priority="386" operator="beginsWith" text="Not currently met">
      <formula>LEFT(H106,LEN("Not currently met"))="Not currently met"</formula>
    </cfRule>
  </conditionalFormatting>
  <conditionalFormatting sqref="H121">
    <cfRule type="beginsWith" dxfId="355" priority="383" operator="beginsWith" text="Currently met">
      <formula>LEFT(H121,LEN("Currently met"))="Currently met"</formula>
    </cfRule>
    <cfRule type="beginsWith" dxfId="354" priority="384" operator="beginsWith" text="Not currently met">
      <formula>LEFT(H121,LEN("Not currently met"))="Not currently met"</formula>
    </cfRule>
  </conditionalFormatting>
  <conditionalFormatting sqref="H131">
    <cfRule type="beginsWith" dxfId="353" priority="381" operator="beginsWith" text="Currently met">
      <formula>LEFT(H131,LEN("Currently met"))="Currently met"</formula>
    </cfRule>
    <cfRule type="beginsWith" dxfId="352" priority="382" operator="beginsWith" text="Not currently met">
      <formula>LEFT(H131,LEN("Not currently met"))="Not currently met"</formula>
    </cfRule>
  </conditionalFormatting>
  <conditionalFormatting sqref="H103">
    <cfRule type="beginsWith" dxfId="351" priority="363" operator="beginsWith" text="Currently met">
      <formula>LEFT(H103,LEN("Currently met"))="Currently met"</formula>
    </cfRule>
    <cfRule type="beginsWith" dxfId="350" priority="364" operator="beginsWith" text="Not currently met">
      <formula>LEFT(H103,LEN("Not currently met"))="Not currently met"</formula>
    </cfRule>
  </conditionalFormatting>
  <conditionalFormatting sqref="H113">
    <cfRule type="beginsWith" dxfId="349" priority="359" operator="beginsWith" text="Currently met">
      <formula>LEFT(H113,LEN("Currently met"))="Currently met"</formula>
    </cfRule>
    <cfRule type="beginsWith" dxfId="348" priority="360" operator="beginsWith" text="Not currently met">
      <formula>LEFT(H113,LEN("Not currently met"))="Not currently met"</formula>
    </cfRule>
  </conditionalFormatting>
  <conditionalFormatting sqref="H104">
    <cfRule type="beginsWith" dxfId="347" priority="263" operator="beginsWith" text="Currently met">
      <formula>LEFT(H104,LEN("Currently met"))="Currently met"</formula>
    </cfRule>
    <cfRule type="beginsWith" dxfId="346" priority="264" operator="beginsWith" text="Not currently met">
      <formula>LEFT(H104,LEN("Not currently met"))="Not currently met"</formula>
    </cfRule>
  </conditionalFormatting>
  <conditionalFormatting sqref="H103">
    <cfRule type="cellIs" dxfId="345" priority="365" operator="greaterThanOrEqual">
      <formula>0.8</formula>
    </cfRule>
    <cfRule type="cellIs" dxfId="344" priority="366" operator="lessThan">
      <formula>0.8</formula>
    </cfRule>
  </conditionalFormatting>
  <conditionalFormatting sqref="H123">
    <cfRule type="beginsWith" dxfId="343" priority="355" operator="beginsWith" text="Currently met">
      <formula>LEFT(H123,LEN("Currently met"))="Currently met"</formula>
    </cfRule>
    <cfRule type="beginsWith" dxfId="342" priority="356" operator="beginsWith" text="Not currently met">
      <formula>LEFT(H123,LEN("Not currently met"))="Not currently met"</formula>
    </cfRule>
  </conditionalFormatting>
  <conditionalFormatting sqref="H113">
    <cfRule type="cellIs" dxfId="341" priority="361" operator="greaterThanOrEqual">
      <formula>0.8</formula>
    </cfRule>
    <cfRule type="cellIs" dxfId="340" priority="362" operator="lessThan">
      <formula>0.8</formula>
    </cfRule>
  </conditionalFormatting>
  <conditionalFormatting sqref="H123">
    <cfRule type="cellIs" dxfId="339" priority="357" operator="greaterThanOrEqual">
      <formula>0.8</formula>
    </cfRule>
    <cfRule type="cellIs" dxfId="338" priority="358" operator="lessThan">
      <formula>0.8</formula>
    </cfRule>
  </conditionalFormatting>
  <conditionalFormatting sqref="H133">
    <cfRule type="beginsWith" dxfId="337" priority="329" operator="beginsWith" text="Currently met">
      <formula>LEFT(H133,LEN("Currently met"))="Currently met"</formula>
    </cfRule>
    <cfRule type="beginsWith" dxfId="336" priority="330" operator="beginsWith" text="Not currently met">
      <formula>LEFT(H133,LEN("Not currently met"))="Not currently met"</formula>
    </cfRule>
  </conditionalFormatting>
  <conditionalFormatting sqref="H150">
    <cfRule type="beginsWith" dxfId="335" priority="325" operator="beginsWith" text="Currently met">
      <formula>LEFT(H150,LEN("Currently met"))="Currently met"</formula>
    </cfRule>
    <cfRule type="beginsWith" dxfId="334" priority="326" operator="beginsWith" text="Not currently met">
      <formula>LEFT(H150,LEN("Not currently met"))="Not currently met"</formula>
    </cfRule>
  </conditionalFormatting>
  <conditionalFormatting sqref="H148">
    <cfRule type="beginsWith" dxfId="333" priority="303" operator="beginsWith" text="Currently met">
      <formula>LEFT(H148,LEN("Currently met"))="Currently met"</formula>
    </cfRule>
    <cfRule type="beginsWith" dxfId="332" priority="304" operator="beginsWith" text="Not currently met">
      <formula>LEFT(H148,LEN("Not currently met"))="Not currently met"</formula>
    </cfRule>
  </conditionalFormatting>
  <conditionalFormatting sqref="H148">
    <cfRule type="cellIs" dxfId="331" priority="305" operator="greaterThanOrEqual">
      <formula>0.8</formula>
    </cfRule>
    <cfRule type="cellIs" dxfId="330" priority="306" operator="lessThan">
      <formula>0.8</formula>
    </cfRule>
  </conditionalFormatting>
  <conditionalFormatting sqref="H104">
    <cfRule type="cellIs" dxfId="329" priority="265" operator="greaterThanOrEqual">
      <formula>0.8</formula>
    </cfRule>
    <cfRule type="cellIs" dxfId="328" priority="266" operator="lessThan">
      <formula>0.8</formula>
    </cfRule>
  </conditionalFormatting>
  <conditionalFormatting sqref="H105">
    <cfRule type="beginsWith" dxfId="327" priority="259" operator="beginsWith" text="Currently met">
      <formula>LEFT(H105,LEN("Currently met"))="Currently met"</formula>
    </cfRule>
    <cfRule type="beginsWith" dxfId="326" priority="260" operator="beginsWith" text="Not currently met">
      <formula>LEFT(H105,LEN("Not currently met"))="Not currently met"</formula>
    </cfRule>
  </conditionalFormatting>
  <conditionalFormatting sqref="H105">
    <cfRule type="cellIs" dxfId="325" priority="261" operator="greaterThanOrEqual">
      <formula>0.8</formula>
    </cfRule>
    <cfRule type="cellIs" dxfId="324" priority="262" operator="lessThan">
      <formula>0.8</formula>
    </cfRule>
  </conditionalFormatting>
  <conditionalFormatting sqref="H114">
    <cfRule type="beginsWith" dxfId="323" priority="255" operator="beginsWith" text="Currently met">
      <formula>LEFT(H114,LEN("Currently met"))="Currently met"</formula>
    </cfRule>
    <cfRule type="beginsWith" dxfId="322" priority="256" operator="beginsWith" text="Not currently met">
      <formula>LEFT(H114,LEN("Not currently met"))="Not currently met"</formula>
    </cfRule>
  </conditionalFormatting>
  <conditionalFormatting sqref="H114">
    <cfRule type="cellIs" dxfId="321" priority="257" operator="greaterThanOrEqual">
      <formula>0.8</formula>
    </cfRule>
    <cfRule type="cellIs" dxfId="320" priority="258" operator="lessThan">
      <formula>0.8</formula>
    </cfRule>
  </conditionalFormatting>
  <conditionalFormatting sqref="H115">
    <cfRule type="beginsWith" dxfId="319" priority="251" operator="beginsWith" text="Currently met">
      <formula>LEFT(H115,LEN("Currently met"))="Currently met"</formula>
    </cfRule>
    <cfRule type="beginsWith" dxfId="318" priority="252" operator="beginsWith" text="Not currently met">
      <formula>LEFT(H115,LEN("Not currently met"))="Not currently met"</formula>
    </cfRule>
  </conditionalFormatting>
  <conditionalFormatting sqref="H115">
    <cfRule type="cellIs" dxfId="317" priority="253" operator="greaterThanOrEqual">
      <formula>0.8</formula>
    </cfRule>
    <cfRule type="cellIs" dxfId="316" priority="254" operator="lessThan">
      <formula>0.8</formula>
    </cfRule>
  </conditionalFormatting>
  <conditionalFormatting sqref="H124">
    <cfRule type="beginsWith" dxfId="315" priority="247" operator="beginsWith" text="Currently met">
      <formula>LEFT(H124,LEN("Currently met"))="Currently met"</formula>
    </cfRule>
    <cfRule type="beginsWith" dxfId="314" priority="248" operator="beginsWith" text="Not currently met">
      <formula>LEFT(H124,LEN("Not currently met"))="Not currently met"</formula>
    </cfRule>
  </conditionalFormatting>
  <conditionalFormatting sqref="H124">
    <cfRule type="cellIs" dxfId="313" priority="249" operator="greaterThanOrEqual">
      <formula>0.8</formula>
    </cfRule>
    <cfRule type="cellIs" dxfId="312" priority="250" operator="lessThan">
      <formula>0.8</formula>
    </cfRule>
  </conditionalFormatting>
  <conditionalFormatting sqref="H125">
    <cfRule type="beginsWith" dxfId="311" priority="243" operator="beginsWith" text="Currently met">
      <formula>LEFT(H125,LEN("Currently met"))="Currently met"</formula>
    </cfRule>
    <cfRule type="beginsWith" dxfId="310" priority="244" operator="beginsWith" text="Not currently met">
      <formula>LEFT(H125,LEN("Not currently met"))="Not currently met"</formula>
    </cfRule>
  </conditionalFormatting>
  <conditionalFormatting sqref="H125">
    <cfRule type="cellIs" dxfId="309" priority="245" operator="greaterThanOrEqual">
      <formula>0.8</formula>
    </cfRule>
    <cfRule type="cellIs" dxfId="308" priority="246" operator="lessThan">
      <formula>0.8</formula>
    </cfRule>
  </conditionalFormatting>
  <conditionalFormatting sqref="H134">
    <cfRule type="beginsWith" dxfId="307" priority="241" operator="beginsWith" text="Currently met">
      <formula>LEFT(H134,LEN("Currently met"))="Currently met"</formula>
    </cfRule>
    <cfRule type="beginsWith" dxfId="306" priority="242" operator="beginsWith" text="Not currently met">
      <formula>LEFT(H134,LEN("Not currently met"))="Not currently met"</formula>
    </cfRule>
  </conditionalFormatting>
  <conditionalFormatting sqref="H118">
    <cfRule type="beginsWith" dxfId="305" priority="239" operator="beginsWith" text="Currently met">
      <formula>LEFT(H118,LEN("Currently met"))="Currently met"</formula>
    </cfRule>
    <cfRule type="beginsWith" dxfId="304" priority="240" operator="beginsWith" text="Not currently met">
      <formula>LEFT(H118,LEN("Not currently met"))="Not currently met"</formula>
    </cfRule>
  </conditionalFormatting>
  <conditionalFormatting sqref="H149">
    <cfRule type="beginsWith" dxfId="303" priority="235" operator="beginsWith" text="Currently met">
      <formula>LEFT(H149,LEN("Currently met"))="Currently met"</formula>
    </cfRule>
    <cfRule type="beginsWith" dxfId="302" priority="236" operator="beginsWith" text="Not currently met">
      <formula>LEFT(H149,LEN("Not currently met"))="Not currently met"</formula>
    </cfRule>
  </conditionalFormatting>
  <conditionalFormatting sqref="H149">
    <cfRule type="cellIs" dxfId="301" priority="237" operator="greaterThanOrEqual">
      <formula>0.8</formula>
    </cfRule>
    <cfRule type="cellIs" dxfId="300" priority="238" operator="lessThan">
      <formula>0.8</formula>
    </cfRule>
  </conditionalFormatting>
  <conditionalFormatting sqref="H186 H164:H165 H180 H169:H172">
    <cfRule type="beginsWith" dxfId="299" priority="229" operator="beginsWith" text="Currently met">
      <formula>LEFT(H164,LEN("Currently met"))="Currently met"</formula>
    </cfRule>
    <cfRule type="beginsWith" dxfId="298" priority="230" operator="beginsWith" text="Not currently met">
      <formula>LEFT(H164,LEN("Not currently met"))="Not currently met"</formula>
    </cfRule>
  </conditionalFormatting>
  <conditionalFormatting sqref="H178">
    <cfRule type="beginsWith" dxfId="297" priority="227" operator="beginsWith" text="Currently met">
      <formula>LEFT(H178,LEN("Currently met"))="Currently met"</formula>
    </cfRule>
    <cfRule type="beginsWith" dxfId="296" priority="228" operator="beginsWith" text="Not currently met">
      <formula>LEFT(H178,LEN("Not currently met"))="Not currently met"</formula>
    </cfRule>
  </conditionalFormatting>
  <conditionalFormatting sqref="H184">
    <cfRule type="beginsWith" dxfId="295" priority="225" operator="beginsWith" text="Currently met">
      <formula>LEFT(H184,LEN("Currently met"))="Currently met"</formula>
    </cfRule>
    <cfRule type="beginsWith" dxfId="294" priority="226" operator="beginsWith" text="Not currently met">
      <formula>LEFT(H184,LEN("Not currently met"))="Not currently met"</formula>
    </cfRule>
  </conditionalFormatting>
  <conditionalFormatting sqref="H188">
    <cfRule type="beginsWith" dxfId="293" priority="207" operator="beginsWith" text="Currently met">
      <formula>LEFT(H188,LEN("Currently met"))="Currently met"</formula>
    </cfRule>
    <cfRule type="beginsWith" dxfId="292" priority="208" operator="beginsWith" text="Not currently met">
      <formula>LEFT(H188,LEN("Not currently met"))="Not currently met"</formula>
    </cfRule>
  </conditionalFormatting>
  <conditionalFormatting sqref="H187">
    <cfRule type="cellIs" dxfId="291" priority="199" operator="lessThan">
      <formula>0.8</formula>
    </cfRule>
    <cfRule type="cellIs" dxfId="290" priority="200" operator="greaterThanOrEqual">
      <formula>0.8</formula>
    </cfRule>
    <cfRule type="beginsWith" dxfId="289" priority="205" operator="beginsWith" text="Currently met">
      <formula>LEFT(H187,LEN("Currently met"))="Currently met"</formula>
    </cfRule>
    <cfRule type="beginsWith" dxfId="288" priority="206" operator="beginsWith" text="Not currently met">
      <formula>LEFT(H187,LEN("Not currently met"))="Not currently met"</formula>
    </cfRule>
  </conditionalFormatting>
  <conditionalFormatting sqref="H164">
    <cfRule type="cellIs" dxfId="287" priority="203" operator="greaterThanOrEqual">
      <formula>0.7</formula>
    </cfRule>
    <cfRule type="cellIs" dxfId="286" priority="204" operator="lessThan">
      <formula>0.7</formula>
    </cfRule>
  </conditionalFormatting>
  <conditionalFormatting sqref="H172">
    <cfRule type="cellIs" dxfId="285" priority="201" operator="lessThan">
      <formula>0.5</formula>
    </cfRule>
    <cfRule type="cellIs" dxfId="284" priority="202" operator="greaterThanOrEqual">
      <formula>0.5</formula>
    </cfRule>
  </conditionalFormatting>
  <conditionalFormatting sqref="H206">
    <cfRule type="beginsWith" dxfId="283" priority="197" operator="beginsWith" text="Currently met">
      <formula>LEFT(H206,LEN("Currently met"))="Currently met"</formula>
    </cfRule>
    <cfRule type="beginsWith" dxfId="282" priority="198" operator="beginsWith" text="Not currently met">
      <formula>LEFT(H206,LEN("Not currently met"))="Not currently met"</formula>
    </cfRule>
  </conditionalFormatting>
  <conditionalFormatting sqref="H203">
    <cfRule type="beginsWith" dxfId="281" priority="187" operator="beginsWith" text="Currently met">
      <formula>LEFT(H203,LEN("Currently met"))="Currently met"</formula>
    </cfRule>
    <cfRule type="beginsWith" dxfId="280" priority="188" operator="beginsWith" text="Not currently met">
      <formula>LEFT(H203,LEN("Not currently met"))="Not currently met"</formula>
    </cfRule>
  </conditionalFormatting>
  <conditionalFormatting sqref="H204:H205">
    <cfRule type="beginsWith" dxfId="279" priority="185" operator="beginsWith" text="Currently met">
      <formula>LEFT(H204,LEN("Currently met"))="Currently met"</formula>
    </cfRule>
    <cfRule type="beginsWith" dxfId="278" priority="186" operator="beginsWith" text="Not currently met">
      <formula>LEFT(H204,LEN("Not currently met"))="Not currently met"</formula>
    </cfRule>
  </conditionalFormatting>
  <conditionalFormatting sqref="H222 H226:H228">
    <cfRule type="beginsWith" dxfId="277" priority="183" operator="beginsWith" text="Currently met">
      <formula>LEFT(H222,LEN("Currently met"))="Currently met"</formula>
    </cfRule>
    <cfRule type="beginsWith" dxfId="276" priority="184" operator="beginsWith" text="Not currently met">
      <formula>LEFT(H222,LEN("Not currently met"))="Not currently met"</formula>
    </cfRule>
  </conditionalFormatting>
  <conditionalFormatting sqref="H233">
    <cfRule type="beginsWith" dxfId="275" priority="181" operator="beginsWith" text="Currently met">
      <formula>LEFT(H233,LEN("Currently met"))="Currently met"</formula>
    </cfRule>
    <cfRule type="beginsWith" dxfId="274" priority="182" operator="beginsWith" text="Not currently met">
      <formula>LEFT(H233,LEN("Not currently met"))="Not currently met"</formula>
    </cfRule>
  </conditionalFormatting>
  <conditionalFormatting sqref="H240">
    <cfRule type="beginsWith" dxfId="273" priority="179" operator="beginsWith" text="Currently met">
      <formula>LEFT(H240,LEN("Currently met"))="Currently met"</formula>
    </cfRule>
    <cfRule type="beginsWith" dxfId="272" priority="180" operator="beginsWith" text="Not currently met">
      <formula>LEFT(H240,LEN("Not currently met"))="Not currently met"</formula>
    </cfRule>
  </conditionalFormatting>
  <conditionalFormatting sqref="H221">
    <cfRule type="beginsWith" dxfId="271" priority="165" operator="beginsWith" text="Currently met">
      <formula>LEFT(H221,LEN("Currently met"))="Currently met"</formula>
    </cfRule>
    <cfRule type="beginsWith" dxfId="270" priority="166" operator="beginsWith" text="Not currently met">
      <formula>LEFT(H221,LEN("Not currently met"))="Not currently met"</formula>
    </cfRule>
  </conditionalFormatting>
  <conditionalFormatting sqref="H221">
    <cfRule type="cellIs" dxfId="269" priority="167" operator="greaterThanOrEqual">
      <formula>0.8</formula>
    </cfRule>
    <cfRule type="cellIs" dxfId="268" priority="168" operator="lessThan">
      <formula>0.8</formula>
    </cfRule>
  </conditionalFormatting>
  <conditionalFormatting sqref="H229">
    <cfRule type="beginsWith" dxfId="267" priority="163" operator="beginsWith" text="Currently met">
      <formula>LEFT(H229,LEN("Currently met"))="Currently met"</formula>
    </cfRule>
    <cfRule type="beginsWith" dxfId="266" priority="164" operator="beginsWith" text="Not currently met">
      <formula>LEFT(H229,LEN("Not currently met"))="Not currently met"</formula>
    </cfRule>
  </conditionalFormatting>
  <conditionalFormatting sqref="H235">
    <cfRule type="beginsWith" dxfId="265" priority="159" operator="beginsWith" text="Currently met">
      <formula>LEFT(H235,LEN("Currently met"))="Currently met"</formula>
    </cfRule>
    <cfRule type="beginsWith" dxfId="264" priority="160" operator="beginsWith" text="Not currently met">
      <formula>LEFT(H235,LEN("Not currently met"))="Not currently met"</formula>
    </cfRule>
  </conditionalFormatting>
  <conditionalFormatting sqref="H235">
    <cfRule type="cellIs" dxfId="263" priority="161" operator="greaterThanOrEqual">
      <formula>0.75</formula>
    </cfRule>
    <cfRule type="cellIs" dxfId="262" priority="162" operator="lessThan">
      <formula>0.75</formula>
    </cfRule>
  </conditionalFormatting>
  <conditionalFormatting sqref="H242">
    <cfRule type="beginsWith" dxfId="261" priority="157" operator="beginsWith" text="Currently met">
      <formula>LEFT(H242,LEN("Currently met"))="Currently met"</formula>
    </cfRule>
    <cfRule type="beginsWith" dxfId="260" priority="158" operator="beginsWith" text="Not currently met">
      <formula>LEFT(H242,LEN("Not currently met"))="Not currently met"</formula>
    </cfRule>
  </conditionalFormatting>
  <conditionalFormatting sqref="H256 H259:H261">
    <cfRule type="beginsWith" dxfId="259" priority="155" operator="beginsWith" text="Currently met">
      <formula>LEFT(H256,LEN("Currently met"))="Currently met"</formula>
    </cfRule>
    <cfRule type="beginsWith" dxfId="258" priority="156" operator="beginsWith" text="Not currently met">
      <formula>LEFT(H256,LEN("Not currently met"))="Not currently met"</formula>
    </cfRule>
  </conditionalFormatting>
  <conditionalFormatting sqref="H267">
    <cfRule type="beginsWith" dxfId="257" priority="153" operator="beginsWith" text="Currently met">
      <formula>LEFT(H267,LEN("Currently met"))="Currently met"</formula>
    </cfRule>
    <cfRule type="beginsWith" dxfId="256" priority="154" operator="beginsWith" text="Not currently met">
      <formula>LEFT(H267,LEN("Not currently met"))="Not currently met"</formula>
    </cfRule>
  </conditionalFormatting>
  <conditionalFormatting sqref="H273">
    <cfRule type="beginsWith" dxfId="255" priority="151" operator="beginsWith" text="Currently met">
      <formula>LEFT(H273,LEN("Currently met"))="Currently met"</formula>
    </cfRule>
    <cfRule type="beginsWith" dxfId="254" priority="152" operator="beginsWith" text="Not currently met">
      <formula>LEFT(H273,LEN("Not currently met"))="Not currently met"</formula>
    </cfRule>
  </conditionalFormatting>
  <conditionalFormatting sqref="H255">
    <cfRule type="beginsWith" dxfId="253" priority="135" operator="beginsWith" text="Currently met">
      <formula>LEFT(H255,LEN("Currently met"))="Currently met"</formula>
    </cfRule>
    <cfRule type="beginsWith" dxfId="252" priority="136" operator="beginsWith" text="Not currently met">
      <formula>LEFT(H255,LEN("Not currently met"))="Not currently met"</formula>
    </cfRule>
  </conditionalFormatting>
  <conditionalFormatting sqref="H255">
    <cfRule type="cellIs" dxfId="251" priority="137" operator="greaterThanOrEqual">
      <formula>0.5</formula>
    </cfRule>
    <cfRule type="cellIs" dxfId="250" priority="138" operator="lessThan">
      <formula>0.5</formula>
    </cfRule>
  </conditionalFormatting>
  <conditionalFormatting sqref="H262">
    <cfRule type="beginsWith" dxfId="249" priority="133" operator="beginsWith" text="Currently met">
      <formula>LEFT(H262,LEN("Currently met"))="Currently met"</formula>
    </cfRule>
    <cfRule type="beginsWith" dxfId="248" priority="134" operator="beginsWith" text="Not currently met">
      <formula>LEFT(H262,LEN("Not currently met"))="Not currently met"</formula>
    </cfRule>
  </conditionalFormatting>
  <conditionalFormatting sqref="H269">
    <cfRule type="beginsWith" dxfId="247" priority="131" operator="beginsWith" text="Currently met">
      <formula>LEFT(H269,LEN("Currently met"))="Currently met"</formula>
    </cfRule>
    <cfRule type="beginsWith" dxfId="246" priority="132" operator="beginsWith" text="Not currently met">
      <formula>LEFT(H269,LEN("Not currently met"))="Not currently met"</formula>
    </cfRule>
  </conditionalFormatting>
  <conditionalFormatting sqref="H275">
    <cfRule type="beginsWith" dxfId="245" priority="129" operator="beginsWith" text="Currently met">
      <formula>LEFT(H275,LEN("Currently met"))="Currently met"</formula>
    </cfRule>
    <cfRule type="beginsWith" dxfId="244" priority="130" operator="beginsWith" text="Not currently met">
      <formula>LEFT(H275,LEN("Not currently met"))="Not currently met"</formula>
    </cfRule>
  </conditionalFormatting>
  <conditionalFormatting sqref="H288 H291:H293">
    <cfRule type="beginsWith" dxfId="243" priority="127" operator="beginsWith" text="Currently met">
      <formula>LEFT(H288,LEN("Currently met"))="Currently met"</formula>
    </cfRule>
    <cfRule type="beginsWith" dxfId="242" priority="128" operator="beginsWith" text="Not currently met">
      <formula>LEFT(H288,LEN("Not currently met"))="Not currently met"</formula>
    </cfRule>
  </conditionalFormatting>
  <conditionalFormatting sqref="H299">
    <cfRule type="beginsWith" dxfId="241" priority="125" operator="beginsWith" text="Currently met">
      <formula>LEFT(H299,LEN("Currently met"))="Currently met"</formula>
    </cfRule>
    <cfRule type="beginsWith" dxfId="240" priority="126" operator="beginsWith" text="Not currently met">
      <formula>LEFT(H299,LEN("Not currently met"))="Not currently met"</formula>
    </cfRule>
  </conditionalFormatting>
  <conditionalFormatting sqref="H294">
    <cfRule type="beginsWith" dxfId="239" priority="107" operator="beginsWith" text="Currently met">
      <formula>LEFT(H294,LEN("Currently met"))="Currently met"</formula>
    </cfRule>
    <cfRule type="beginsWith" dxfId="238" priority="108" operator="beginsWith" text="Not currently met">
      <formula>LEFT(H294,LEN("Not currently met"))="Not currently met"</formula>
    </cfRule>
  </conditionalFormatting>
  <conditionalFormatting sqref="H294">
    <cfRule type="cellIs" dxfId="237" priority="109" operator="greaterThanOrEqual">
      <formula>0.5</formula>
    </cfRule>
    <cfRule type="cellIs" dxfId="236" priority="110" operator="lessThan">
      <formula>0.5</formula>
    </cfRule>
  </conditionalFormatting>
  <conditionalFormatting sqref="H287">
    <cfRule type="beginsWith" dxfId="235" priority="111" operator="beginsWith" text="Currently met">
      <formula>LEFT(H287,LEN("Currently met"))="Currently met"</formula>
    </cfRule>
    <cfRule type="beginsWith" dxfId="234" priority="112" operator="beginsWith" text="Not currently met">
      <formula>LEFT(H287,LEN("Not currently met"))="Not currently met"</formula>
    </cfRule>
  </conditionalFormatting>
  <conditionalFormatting sqref="H301">
    <cfRule type="beginsWith" dxfId="233" priority="103" operator="beginsWith" text="Currently met">
      <formula>LEFT(H301,LEN("Currently met"))="Currently met"</formula>
    </cfRule>
    <cfRule type="beginsWith" dxfId="232" priority="104" operator="beginsWith" text="Not currently met">
      <formula>LEFT(H301,LEN("Not currently met"))="Not currently met"</formula>
    </cfRule>
  </conditionalFormatting>
  <conditionalFormatting sqref="H301">
    <cfRule type="cellIs" dxfId="231" priority="105" operator="greaterThanOrEqual">
      <formula>0.5</formula>
    </cfRule>
    <cfRule type="cellIs" dxfId="230" priority="106" operator="lessThan">
      <formula>0.5</formula>
    </cfRule>
  </conditionalFormatting>
  <conditionalFormatting sqref="H302">
    <cfRule type="beginsWith" dxfId="229" priority="101" operator="beginsWith" text="Currently met">
      <formula>LEFT(H302,LEN("Currently met"))="Currently met"</formula>
    </cfRule>
    <cfRule type="beginsWith" dxfId="228" priority="102" operator="beginsWith" text="Not currently met">
      <formula>LEFT(H302,LEN("Not currently met"))="Not currently met"</formula>
    </cfRule>
  </conditionalFormatting>
  <conditionalFormatting sqref="H318 H321:H323">
    <cfRule type="beginsWith" dxfId="227" priority="99" operator="beginsWith" text="Currently met">
      <formula>LEFT(H318,LEN("Currently met"))="Currently met"</formula>
    </cfRule>
    <cfRule type="beginsWith" dxfId="226" priority="100" operator="beginsWith" text="Not currently met">
      <formula>LEFT(H318,LEN("Not currently met"))="Not currently met"</formula>
    </cfRule>
  </conditionalFormatting>
  <conditionalFormatting sqref="H329">
    <cfRule type="beginsWith" dxfId="225" priority="97" operator="beginsWith" text="Currently met">
      <formula>LEFT(H329,LEN("Currently met"))="Currently met"</formula>
    </cfRule>
    <cfRule type="beginsWith" dxfId="224" priority="98" operator="beginsWith" text="Not currently met">
      <formula>LEFT(H329,LEN("Not currently met"))="Not currently met"</formula>
    </cfRule>
  </conditionalFormatting>
  <conditionalFormatting sqref="H336:H337">
    <cfRule type="beginsWith" dxfId="223" priority="83" operator="beginsWith" text="Currently met">
      <formula>LEFT(H336,LEN("Currently met"))="Currently met"</formula>
    </cfRule>
    <cfRule type="beginsWith" dxfId="222" priority="84" operator="beginsWith" text="Not currently met">
      <formula>LEFT(H336,LEN("Not currently met"))="Not currently met"</formula>
    </cfRule>
  </conditionalFormatting>
  <conditionalFormatting sqref="H343">
    <cfRule type="beginsWith" dxfId="221" priority="81" operator="beginsWith" text="Currently met">
      <formula>LEFT(H343,LEN("Currently met"))="Currently met"</formula>
    </cfRule>
    <cfRule type="beginsWith" dxfId="220" priority="82" operator="beginsWith" text="Not currently met">
      <formula>LEFT(H343,LEN("Not currently met"))="Not currently met"</formula>
    </cfRule>
  </conditionalFormatting>
  <conditionalFormatting sqref="H317">
    <cfRule type="beginsWith" dxfId="219" priority="67" operator="beginsWith" text="Currently met">
      <formula>LEFT(H317,LEN("Currently met"))="Currently met"</formula>
    </cfRule>
    <cfRule type="beginsWith" dxfId="218" priority="68" operator="beginsWith" text="Not currently met">
      <formula>LEFT(H317,LEN("Not currently met"))="Not currently met"</formula>
    </cfRule>
  </conditionalFormatting>
  <conditionalFormatting sqref="H317">
    <cfRule type="cellIs" dxfId="217" priority="69" operator="greaterThanOrEqual">
      <formula>0.5</formula>
    </cfRule>
    <cfRule type="cellIs" dxfId="216" priority="70" operator="lessThan">
      <formula>0.5</formula>
    </cfRule>
  </conditionalFormatting>
  <conditionalFormatting sqref="H324">
    <cfRule type="beginsWith" dxfId="215" priority="65" operator="beginsWith" text="Currently met">
      <formula>LEFT(H324,LEN("Currently met"))="Currently met"</formula>
    </cfRule>
    <cfRule type="beginsWith" dxfId="214" priority="66" operator="beginsWith" text="Not currently met">
      <formula>LEFT(H324,LEN("Not currently met"))="Not currently met"</formula>
    </cfRule>
  </conditionalFormatting>
  <conditionalFormatting sqref="H331">
    <cfRule type="beginsWith" dxfId="213" priority="61" operator="beginsWith" text="Currently met">
      <formula>LEFT(H331,LEN("Currently met"))="Currently met"</formula>
    </cfRule>
    <cfRule type="beginsWith" dxfId="212" priority="62" operator="beginsWith" text="Not currently met">
      <formula>LEFT(H331,LEN("Not currently met"))="Not currently met"</formula>
    </cfRule>
  </conditionalFormatting>
  <conditionalFormatting sqref="H331">
    <cfRule type="cellIs" dxfId="211" priority="63" operator="greaterThanOrEqual">
      <formula>0.5</formula>
    </cfRule>
    <cfRule type="cellIs" dxfId="210" priority="64" operator="lessThan">
      <formula>0.5</formula>
    </cfRule>
  </conditionalFormatting>
  <conditionalFormatting sqref="H338">
    <cfRule type="beginsWith" dxfId="209" priority="59" operator="beginsWith" text="Currently met">
      <formula>LEFT(H338,LEN("Currently met"))="Currently met"</formula>
    </cfRule>
    <cfRule type="beginsWith" dxfId="208" priority="60" operator="beginsWith" text="Not currently met">
      <formula>LEFT(H338,LEN("Not currently met"))="Not currently met"</formula>
    </cfRule>
  </conditionalFormatting>
  <conditionalFormatting sqref="H345">
    <cfRule type="beginsWith" dxfId="207" priority="55" operator="beginsWith" text="Currently met">
      <formula>LEFT(H345,LEN("Currently met"))="Currently met"</formula>
    </cfRule>
    <cfRule type="beginsWith" dxfId="206" priority="56" operator="beginsWith" text="Not currently met">
      <formula>LEFT(H345,LEN("Not currently met"))="Not currently met"</formula>
    </cfRule>
  </conditionalFormatting>
  <conditionalFormatting sqref="H345">
    <cfRule type="cellIs" dxfId="205" priority="57" operator="greaterThanOrEqual">
      <formula>0.5</formula>
    </cfRule>
    <cfRule type="cellIs" dxfId="204" priority="58" operator="lessThan">
      <formula>0.5</formula>
    </cfRule>
  </conditionalFormatting>
  <conditionalFormatting sqref="H95">
    <cfRule type="beginsWith" dxfId="203" priority="47" operator="beginsWith" text="Currently met">
      <formula>LEFT(H95,LEN("Currently met"))="Currently met"</formula>
    </cfRule>
    <cfRule type="beginsWith" dxfId="202" priority="48" operator="beginsWith" text="Not currently met">
      <formula>LEFT(H95,LEN("Not currently met"))="Not currently met"</formula>
    </cfRule>
  </conditionalFormatting>
  <conditionalFormatting sqref="H96">
    <cfRule type="beginsWith" dxfId="201" priority="45" operator="beginsWith" text="Currently met">
      <formula>LEFT(H96,LEN("Currently met"))="Currently met"</formula>
    </cfRule>
    <cfRule type="beginsWith" dxfId="200" priority="46" operator="beginsWith" text="Not currently met">
      <formula>LEFT(H96,LEN("Not currently met"))="Not currently met"</formula>
    </cfRule>
  </conditionalFormatting>
  <conditionalFormatting sqref="H97">
    <cfRule type="beginsWith" dxfId="199" priority="43" operator="beginsWith" text="Currently met">
      <formula>LEFT(H97,LEN("Currently met"))="Currently met"</formula>
    </cfRule>
    <cfRule type="beginsWith" dxfId="198" priority="44" operator="beginsWith" text="Not currently met">
      <formula>LEFT(H97,LEN("Not currently met"))="Not currently met"</formula>
    </cfRule>
  </conditionalFormatting>
  <conditionalFormatting sqref="H140">
    <cfRule type="beginsWith" dxfId="197" priority="41" operator="beginsWith" text="Currently met">
      <formula>LEFT(H140,LEN("Currently met"))="Currently met"</formula>
    </cfRule>
    <cfRule type="beginsWith" dxfId="196" priority="42" operator="beginsWith" text="Not currently met">
      <formula>LEFT(H140,LEN("Not currently met"))="Not currently met"</formula>
    </cfRule>
  </conditionalFormatting>
  <conditionalFormatting sqref="H141">
    <cfRule type="beginsWith" dxfId="195" priority="39" operator="beginsWith" text="Currently met">
      <formula>LEFT(H141,LEN("Currently met"))="Currently met"</formula>
    </cfRule>
    <cfRule type="beginsWith" dxfId="194" priority="40" operator="beginsWith" text="Not currently met">
      <formula>LEFT(H141,LEN("Not currently met"))="Not currently met"</formula>
    </cfRule>
  </conditionalFormatting>
  <conditionalFormatting sqref="H142">
    <cfRule type="beginsWith" dxfId="193" priority="37" operator="beginsWith" text="Currently met">
      <formula>LEFT(H142,LEN("Currently met"))="Currently met"</formula>
    </cfRule>
    <cfRule type="beginsWith" dxfId="192" priority="38" operator="beginsWith" text="Not currently met">
      <formula>LEFT(H142,LEN("Not currently met"))="Not currently met"</formula>
    </cfRule>
  </conditionalFormatting>
  <conditionalFormatting sqref="H156">
    <cfRule type="beginsWith" dxfId="191" priority="35" operator="beginsWith" text="Currently met">
      <formula>LEFT(H156,LEN("Currently met"))="Currently met"</formula>
    </cfRule>
    <cfRule type="beginsWith" dxfId="190" priority="36" operator="beginsWith" text="Not currently met">
      <formula>LEFT(H156,LEN("Not currently met"))="Not currently met"</formula>
    </cfRule>
  </conditionalFormatting>
  <conditionalFormatting sqref="H157">
    <cfRule type="beginsWith" dxfId="189" priority="33" operator="beginsWith" text="Currently met">
      <formula>LEFT(H157,LEN("Currently met"))="Currently met"</formula>
    </cfRule>
    <cfRule type="beginsWith" dxfId="188" priority="34" operator="beginsWith" text="Not currently met">
      <formula>LEFT(H157,LEN("Not currently met"))="Not currently met"</formula>
    </cfRule>
  </conditionalFormatting>
  <conditionalFormatting sqref="H158">
    <cfRule type="beginsWith" dxfId="187" priority="31" operator="beginsWith" text="Currently met">
      <formula>LEFT(H158,LEN("Currently met"))="Currently met"</formula>
    </cfRule>
    <cfRule type="beginsWith" dxfId="186" priority="32" operator="beginsWith" text="Not currently met">
      <formula>LEFT(H158,LEN("Not currently met"))="Not currently met"</formula>
    </cfRule>
  </conditionalFormatting>
  <conditionalFormatting sqref="H195">
    <cfRule type="beginsWith" dxfId="185" priority="29" operator="beginsWith" text="Currently met">
      <formula>LEFT(H195,LEN("Currently met"))="Currently met"</formula>
    </cfRule>
    <cfRule type="beginsWith" dxfId="184" priority="30" operator="beginsWith" text="Not currently met">
      <formula>LEFT(H195,LEN("Not currently met"))="Not currently met"</formula>
    </cfRule>
  </conditionalFormatting>
  <conditionalFormatting sqref="H196">
    <cfRule type="beginsWith" dxfId="183" priority="27" operator="beginsWith" text="Currently met">
      <formula>LEFT(H196,LEN("Currently met"))="Currently met"</formula>
    </cfRule>
    <cfRule type="beginsWith" dxfId="182" priority="28" operator="beginsWith" text="Not currently met">
      <formula>LEFT(H196,LEN("Not currently met"))="Not currently met"</formula>
    </cfRule>
  </conditionalFormatting>
  <conditionalFormatting sqref="H197">
    <cfRule type="beginsWith" dxfId="181" priority="25" operator="beginsWith" text="Currently met">
      <formula>LEFT(H197,LEN("Currently met"))="Currently met"</formula>
    </cfRule>
    <cfRule type="beginsWith" dxfId="180" priority="26" operator="beginsWith" text="Not currently met">
      <formula>LEFT(H197,LEN("Not currently met"))="Not currently met"</formula>
    </cfRule>
  </conditionalFormatting>
  <conditionalFormatting sqref="H213">
    <cfRule type="beginsWith" dxfId="179" priority="23" operator="beginsWith" text="Currently met">
      <formula>LEFT(H213,LEN("Currently met"))="Currently met"</formula>
    </cfRule>
    <cfRule type="beginsWith" dxfId="178" priority="24" operator="beginsWith" text="Not currently met">
      <formula>LEFT(H213,LEN("Not currently met"))="Not currently met"</formula>
    </cfRule>
  </conditionalFormatting>
  <conditionalFormatting sqref="H214">
    <cfRule type="beginsWith" dxfId="177" priority="21" operator="beginsWith" text="Currently met">
      <formula>LEFT(H214,LEN("Currently met"))="Currently met"</formula>
    </cfRule>
    <cfRule type="beginsWith" dxfId="176" priority="22" operator="beginsWith" text="Not currently met">
      <formula>LEFT(H214,LEN("Not currently met"))="Not currently met"</formula>
    </cfRule>
  </conditionalFormatting>
  <conditionalFormatting sqref="H215">
    <cfRule type="beginsWith" dxfId="175" priority="19" operator="beginsWith" text="Currently met">
      <formula>LEFT(H215,LEN("Currently met"))="Currently met"</formula>
    </cfRule>
    <cfRule type="beginsWith" dxfId="174" priority="20" operator="beginsWith" text="Not currently met">
      <formula>LEFT(H215,LEN("Not currently met"))="Not currently met"</formula>
    </cfRule>
  </conditionalFormatting>
  <conditionalFormatting sqref="H247">
    <cfRule type="beginsWith" dxfId="173" priority="17" operator="beginsWith" text="Currently met">
      <formula>LEFT(H247,LEN("Currently met"))="Currently met"</formula>
    </cfRule>
    <cfRule type="beginsWith" dxfId="172" priority="18" operator="beginsWith" text="Not currently met">
      <formula>LEFT(H247,LEN("Not currently met"))="Not currently met"</formula>
    </cfRule>
  </conditionalFormatting>
  <conditionalFormatting sqref="H248">
    <cfRule type="beginsWith" dxfId="171" priority="15" operator="beginsWith" text="Currently met">
      <formula>LEFT(H248,LEN("Currently met"))="Currently met"</formula>
    </cfRule>
    <cfRule type="beginsWith" dxfId="170" priority="16" operator="beginsWith" text="Not currently met">
      <formula>LEFT(H248,LEN("Not currently met"))="Not currently met"</formula>
    </cfRule>
  </conditionalFormatting>
  <conditionalFormatting sqref="H249">
    <cfRule type="beginsWith" dxfId="169" priority="13" operator="beginsWith" text="Currently met">
      <formula>LEFT(H249,LEN("Currently met"))="Currently met"</formula>
    </cfRule>
    <cfRule type="beginsWith" dxfId="168" priority="14" operator="beginsWith" text="Not currently met">
      <formula>LEFT(H249,LEN("Not currently met"))="Not currently met"</formula>
    </cfRule>
  </conditionalFormatting>
  <conditionalFormatting sqref="H279">
    <cfRule type="beginsWith" dxfId="167" priority="11" operator="beginsWith" text="Currently met">
      <formula>LEFT(H279,LEN("Currently met"))="Currently met"</formula>
    </cfRule>
    <cfRule type="beginsWith" dxfId="166" priority="12" operator="beginsWith" text="Not currently met">
      <formula>LEFT(H279,LEN("Not currently met"))="Not currently met"</formula>
    </cfRule>
  </conditionalFormatting>
  <conditionalFormatting sqref="H280">
    <cfRule type="beginsWith" dxfId="165" priority="9" operator="beginsWith" text="Currently met">
      <formula>LEFT(H280,LEN("Currently met"))="Currently met"</formula>
    </cfRule>
    <cfRule type="beginsWith" dxfId="164" priority="10" operator="beginsWith" text="Not currently met">
      <formula>LEFT(H280,LEN("Not currently met"))="Not currently met"</formula>
    </cfRule>
  </conditionalFormatting>
  <conditionalFormatting sqref="H281">
    <cfRule type="beginsWith" dxfId="163" priority="7" operator="beginsWith" text="Currently met">
      <formula>LEFT(H281,LEN("Currently met"))="Currently met"</formula>
    </cfRule>
    <cfRule type="beginsWith" dxfId="162" priority="8" operator="beginsWith" text="Not currently met">
      <formula>LEFT(H281,LEN("Not currently met"))="Not currently met"</formula>
    </cfRule>
  </conditionalFormatting>
  <conditionalFormatting sqref="H309">
    <cfRule type="beginsWith" dxfId="161" priority="5" operator="beginsWith" text="Currently met">
      <formula>LEFT(H309,LEN("Currently met"))="Currently met"</formula>
    </cfRule>
    <cfRule type="beginsWith" dxfId="160" priority="6" operator="beginsWith" text="Not currently met">
      <formula>LEFT(H309,LEN("Not currently met"))="Not currently met"</formula>
    </cfRule>
  </conditionalFormatting>
  <conditionalFormatting sqref="H310">
    <cfRule type="beginsWith" dxfId="159" priority="3" operator="beginsWith" text="Currently met">
      <formula>LEFT(H310,LEN("Currently met"))="Currently met"</formula>
    </cfRule>
    <cfRule type="beginsWith" dxfId="158" priority="4" operator="beginsWith" text="Not currently met">
      <formula>LEFT(H310,LEN("Not currently met"))="Not currently met"</formula>
    </cfRule>
  </conditionalFormatting>
  <conditionalFormatting sqref="H311">
    <cfRule type="beginsWith" dxfId="157" priority="1" operator="beginsWith" text="Currently met">
      <formula>LEFT(H311,LEN("Currently met"))="Currently met"</formula>
    </cfRule>
    <cfRule type="beginsWith" dxfId="156" priority="2" operator="beginsWith" text="Not currently met">
      <formula>LEFT(H311,LEN("Not currently met"))="Not currently met"</formula>
    </cfRule>
  </conditionalFormatting>
  <hyperlinks>
    <hyperlink ref="J9" location="'Crosswalk output'!A10" display="return to &quot;Crosswalk output&quot;" xr:uid="{00C769D7-C20C-C349-BD88-85E58C6B9E88}"/>
    <hyperlink ref="J113" location="'Crosswalk output'!A28" display="return to crosswalk" xr:uid="{EAA23388-D034-EA46-928E-9BFE9954F73C}"/>
    <hyperlink ref="J133" location="'Crosswalk output'!A40" display="return to crosswalk" xr:uid="{B672EA78-00FF-3B44-9C38-C8F3B60FA927}"/>
    <hyperlink ref="J16" location="'Crosswalk output'!A11" display="return to &quot;Crosswalk output&quot;" xr:uid="{FCF2242B-EBF2-BC4A-BD81-A9B157A35F46}"/>
    <hyperlink ref="J26" location="'Crosswalk output'!A12" display="return to &quot;Crosswalk output&quot;" xr:uid="{ADE022A0-B8DA-B142-A24D-901149689122}"/>
    <hyperlink ref="J36" location="'Crosswalk output'!A13" display="return to &quot;Crosswalk output&quot;" xr:uid="{9FA51E3E-4BE6-1A4F-BF1E-BA8CBDA9A63D}"/>
    <hyperlink ref="J43" location="'Crosswalk output'!A14" display="return to &quot;Crosswalk output&quot;" xr:uid="{3C5036F8-64F8-D049-BDA0-D95EAD3660E9}"/>
    <hyperlink ref="J49" location="'Crosswalk output'!A15" display="return to &quot;Crosswalk output&quot;" xr:uid="{5301BB58-D218-1142-941B-1E348AF2BF33}"/>
    <hyperlink ref="J59" location="'Crosswalk output'!A16" display="return to &quot;Crosswalk output&quot;" xr:uid="{10678D44-E0F8-2840-89E5-4537A0A8CF29}"/>
    <hyperlink ref="J66" location="'Crosswalk output'!A17" display="return to &quot;Crosswalk output&quot;" xr:uid="{F4F91430-6133-5A47-8D9A-ABE6F67AE063}"/>
    <hyperlink ref="J75" location="'Crosswalk output'!A18" display="return to &quot;Crosswalk output&quot;" xr:uid="{AA4E8712-4FD1-0E42-ACF5-3356E85697E9}"/>
    <hyperlink ref="J84" location="'Crosswalk output'!A19" display="return to &quot;Crosswalk output&quot;" xr:uid="{AA5AC9DD-6C9C-DB49-AE21-4DAE76782AAA}"/>
    <hyperlink ref="J90" location="'Crosswalk output'!A20" display="return to &quot;Crosswalk output&quot;" xr:uid="{8BD68985-9684-A244-9B81-44B456058C83}"/>
    <hyperlink ref="J123" location="'Crosswalk output'!A28" display="return to crosswalk" xr:uid="{E0C506E4-0E99-B641-92D8-E2FD35FF41B1}"/>
    <hyperlink ref="J148" location="'Crosswalk output'!A49" display="return to &quot;Crosswalk output&quot;" xr:uid="{F3B1EB1F-A467-C242-B148-7F2158A779A1}"/>
    <hyperlink ref="J103" location="'Crosswalk output'!A28" display="return to crosswalk" xr:uid="{65403BB0-6A54-284C-99E2-54FE96C60F7A}"/>
    <hyperlink ref="J164" location="'Crosswalk output'!A59" display="return to &quot;Crosswalk output&quot;" xr:uid="{795C6111-AEB8-F549-96D7-692C8D45B132}"/>
    <hyperlink ref="J172" location="'Crosswalk output'!A60" display="return to &quot;Crosswalk output&quot;" xr:uid="{0E47FEA7-2A9A-9045-B5C7-AD41E25F2F60}"/>
    <hyperlink ref="J180" location="'Crosswalk output'!A61" display="return to &quot;Crosswalk output&quot;" xr:uid="{634D9877-ABC3-CC4D-9C2E-2A18F0BF7101}"/>
    <hyperlink ref="J186" location="'Crosswalk output'!A62" display="return to &quot;Crosswalk output&quot;" xr:uid="{64B9C8FA-05D1-794D-A304-1EE9E4B5BF7D}"/>
    <hyperlink ref="J203" location="'Crosswalk output'!A72" display="return to &quot;Crosswalk output&quot;" xr:uid="{1D3F4C08-4D27-EB42-A213-057F82E8A162}"/>
    <hyperlink ref="J221" location="'Crosswalk output'!A81" display="return to &quot;Crosswalk output&quot;" xr:uid="{826A199A-0C3C-8548-B5CE-2DFF491F8AAC}"/>
    <hyperlink ref="J229" location="'Crosswalk output'!A82" display="return to &quot;Crosswalk output&quot;" xr:uid="{A78438C9-3034-0F4A-9373-D846C5DB6AB6}"/>
    <hyperlink ref="J235" location="'Crosswalk output'!A83" display="return to &quot;Crosswalk output&quot;" xr:uid="{9EA62105-6704-B747-96C3-9DC0CEB270A6}"/>
    <hyperlink ref="J242" location="'Crosswalk output'!A84" display="return to &quot;Crosswalk output&quot;" xr:uid="{3AA7B1C1-146A-0342-95C4-784FC4F801E6}"/>
    <hyperlink ref="J255" location="'Crosswalk output'!A92" display="return to &quot;Crosswalk output&quot;" xr:uid="{47117F1D-F417-AA41-8D43-E67D1D4BB3DF}"/>
    <hyperlink ref="J262" location="'Crosswalk output'!A93" display="return to &quot;Crosswalk output&quot;" xr:uid="{A56A1E41-53D9-FA49-BABD-4653D978F814}"/>
    <hyperlink ref="J269" location="'Crosswalk output'!A94" display="return to &quot;Crosswalk output&quot;" xr:uid="{C17DDE22-3EB8-CA46-B044-5923A6FB6A21}"/>
    <hyperlink ref="J275" location="'Crosswalk output'!A95" display="return to &quot;Crosswalk output&quot;" xr:uid="{E36760C8-A8FE-5244-B20D-8D7A4920D67E}"/>
    <hyperlink ref="J287" location="'Crosswalk output'!A103" display="return to &quot;Crosswalk output&quot;" xr:uid="{6F340EB1-D233-F748-A855-7C5461E8E9E6}"/>
    <hyperlink ref="J294" location="'Crosswalk output'!A104" display="return to &quot;Crosswalk output&quot;" xr:uid="{8C7E1008-6C5A-954D-8EF2-FFB8C8772A04}"/>
    <hyperlink ref="J301" location="'Crosswalk output'!A105" display="return to &quot;Crosswalk output&quot;" xr:uid="{AF6F20DA-4A89-CA40-B1B0-E54D63BFA3E2}"/>
    <hyperlink ref="J317" location="'Crosswalk output'!A114" display="return to &quot;Crosswalk output&quot;" xr:uid="{8CB4AB95-51DE-554C-9BF4-C66B73310C36}"/>
    <hyperlink ref="J324" location="'Crosswalk output'!A115" display="return to &quot;Crosswalk output&quot;" xr:uid="{A8006959-0020-264F-9A3F-26D06B94CF86}"/>
    <hyperlink ref="J331" location="'Crosswalk output'!A116" display="return to &quot;Crosswalk output&quot;" xr:uid="{A88F8904-A048-9446-9E66-2122C61D786A}"/>
    <hyperlink ref="J338" location="'Crosswalk output'!A117" display="return to &quot;Crosswalk output&quot;" xr:uid="{62CDE3ED-5705-6846-B61F-725A65D37E1C}"/>
    <hyperlink ref="J345" location="'Crosswalk output'!A118" display="return to &quot;Crosswalk output&quot;" xr:uid="{F32427DC-3201-6545-8E22-6F617B59A53C}"/>
    <hyperlink ref="J1" location="'Table of Contents'!A1" display="Return to Table of Contents" xr:uid="{C33CA066-9C28-471E-AB26-6B6F1156C785}"/>
  </hyperlinks>
  <pageMargins left="0.7" right="0.7" top="0.75" bottom="0.75" header="0.3" footer="0.3"/>
  <pageSetup orientation="portrait" horizontalDpi="300" verticalDpi="30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DA0FFD-9F0E-404B-BBF4-80580E60C30B}">
  <dimension ref="A1:O160"/>
  <sheetViews>
    <sheetView tabSelected="1" zoomScale="91" workbookViewId="0">
      <pane xSplit="3" ySplit="6" topLeftCell="D86" activePane="bottomRight" state="frozen"/>
      <selection pane="topRight" activeCell="D1" sqref="D1"/>
      <selection pane="bottomLeft" activeCell="A7" sqref="A7"/>
      <selection pane="bottomRight" activeCell="D90" sqref="D90:G91"/>
    </sheetView>
  </sheetViews>
  <sheetFormatPr defaultColWidth="10.85546875" defaultRowHeight="15"/>
  <cols>
    <col min="4" max="4" width="26.85546875" customWidth="1"/>
    <col min="5" max="5" width="25.140625" customWidth="1"/>
    <col min="6" max="6" width="29.42578125" customWidth="1"/>
    <col min="7" max="7" width="37.42578125" customWidth="1"/>
    <col min="8" max="10" width="0" hidden="1" customWidth="1"/>
    <col min="11" max="11" width="15.42578125" customWidth="1"/>
    <col min="12" max="12" width="20.42578125" customWidth="1"/>
    <col min="13" max="13" width="39.140625" customWidth="1"/>
    <col min="15" max="15" width="12.85546875" customWidth="1"/>
  </cols>
  <sheetData>
    <row r="1" spans="1:15">
      <c r="A1" s="380" t="s">
        <v>416</v>
      </c>
      <c r="B1" s="381"/>
      <c r="C1" s="381"/>
      <c r="D1" s="381"/>
      <c r="E1" s="381"/>
      <c r="F1" s="381"/>
      <c r="G1" s="381"/>
      <c r="H1" s="381"/>
      <c r="I1" s="381"/>
      <c r="J1" s="381"/>
      <c r="K1" s="381"/>
      <c r="L1" s="381"/>
      <c r="M1" s="382"/>
      <c r="N1" s="336" t="s">
        <v>350</v>
      </c>
      <c r="O1" s="337"/>
    </row>
    <row r="2" spans="1:15">
      <c r="A2" s="383"/>
      <c r="B2" s="384"/>
      <c r="C2" s="384"/>
      <c r="D2" s="384"/>
      <c r="E2" s="384"/>
      <c r="F2" s="384"/>
      <c r="G2" s="384"/>
      <c r="H2" s="384"/>
      <c r="I2" s="384"/>
      <c r="J2" s="384"/>
      <c r="K2" s="384"/>
      <c r="L2" s="384"/>
      <c r="M2" s="385"/>
    </row>
    <row r="3" spans="1:15" ht="15.75">
      <c r="A3" s="386" t="s">
        <v>351</v>
      </c>
      <c r="B3" s="387"/>
      <c r="C3" s="387"/>
      <c r="D3" s="387"/>
      <c r="E3" s="387"/>
      <c r="F3" s="387"/>
      <c r="G3" s="387"/>
      <c r="H3" s="387"/>
      <c r="I3" s="387"/>
      <c r="J3" s="387"/>
      <c r="K3" s="387"/>
      <c r="L3" s="387"/>
      <c r="M3" s="388"/>
    </row>
    <row r="4" spans="1:15">
      <c r="A4" s="389" t="s">
        <v>352</v>
      </c>
      <c r="B4" s="390"/>
      <c r="C4" s="390" t="s">
        <v>353</v>
      </c>
      <c r="D4" s="390"/>
      <c r="E4" s="390"/>
      <c r="F4" s="390"/>
      <c r="G4" s="390"/>
      <c r="H4" s="390"/>
      <c r="I4" s="390"/>
      <c r="J4" s="390"/>
      <c r="K4" s="390"/>
      <c r="L4" s="390"/>
      <c r="M4" s="393"/>
    </row>
    <row r="5" spans="1:15" ht="15" customHeight="1">
      <c r="A5" s="391" t="s">
        <v>354</v>
      </c>
      <c r="B5" s="392"/>
      <c r="C5" s="392" t="s">
        <v>355</v>
      </c>
      <c r="D5" s="392"/>
      <c r="E5" s="392"/>
      <c r="F5" s="392"/>
      <c r="G5" s="392"/>
      <c r="H5" s="392"/>
      <c r="I5" s="392"/>
      <c r="J5" s="392"/>
      <c r="K5" s="392"/>
      <c r="L5" s="392"/>
      <c r="M5" s="394"/>
    </row>
    <row r="6" spans="1:15" ht="18.75">
      <c r="A6" s="356" t="s">
        <v>356</v>
      </c>
      <c r="B6" s="356"/>
      <c r="C6" s="357"/>
      <c r="D6" s="358" t="s">
        <v>357</v>
      </c>
      <c r="E6" s="356"/>
      <c r="F6" s="356"/>
      <c r="G6" s="357"/>
      <c r="H6" s="358" t="s">
        <v>358</v>
      </c>
      <c r="I6" s="356"/>
      <c r="J6" s="357"/>
      <c r="K6" s="358" t="s">
        <v>359</v>
      </c>
      <c r="L6" s="356"/>
      <c r="M6" s="357"/>
    </row>
    <row r="7" spans="1:15" ht="15" customHeight="1">
      <c r="A7" s="370" t="s">
        <v>389</v>
      </c>
      <c r="B7" s="370"/>
      <c r="C7" s="371"/>
      <c r="D7" s="338" t="str">
        <f>IF('Goals ideas'!I11="X", 'Goals ideas'!B11, " ")</f>
        <v xml:space="preserve"> </v>
      </c>
      <c r="E7" s="339"/>
      <c r="F7" s="339"/>
      <c r="G7" s="340"/>
      <c r="H7" s="342"/>
      <c r="I7" s="343"/>
      <c r="J7" s="344"/>
      <c r="K7" s="395" t="str">
        <f>IF('Goals ideas'!I11="X", "Identify the date by which workflow document includes suggested verbiage that those administering The screening can use.", " ")</f>
        <v xml:space="preserve"> </v>
      </c>
      <c r="L7" s="359"/>
      <c r="M7" s="355"/>
    </row>
    <row r="8" spans="1:15" ht="24" customHeight="1">
      <c r="A8" s="370"/>
      <c r="B8" s="370"/>
      <c r="C8" s="371"/>
      <c r="D8" s="341"/>
      <c r="E8" s="307"/>
      <c r="F8" s="307"/>
      <c r="G8" s="308"/>
      <c r="H8" s="345"/>
      <c r="I8" s="346"/>
      <c r="J8" s="347"/>
      <c r="K8" s="351"/>
      <c r="L8" s="352"/>
      <c r="M8" s="353"/>
    </row>
    <row r="9" spans="1:15" ht="15" customHeight="1">
      <c r="A9" s="370"/>
      <c r="B9" s="370"/>
      <c r="C9" s="371"/>
      <c r="D9" s="338" t="str">
        <f>IF('Goals ideas'!I12="X", 'Goals ideas'!B12, " ")</f>
        <v xml:space="preserve"> </v>
      </c>
      <c r="E9" s="339"/>
      <c r="F9" s="339"/>
      <c r="G9" s="340"/>
      <c r="H9" s="342"/>
      <c r="I9" s="343"/>
      <c r="J9" s="344"/>
      <c r="K9" s="395" t="str">
        <f>IF('Goals ideas'!I12="X", "Identify the date by which the meeting regarding goal content will be held.", " ")</f>
        <v xml:space="preserve"> </v>
      </c>
      <c r="L9" s="359"/>
      <c r="M9" s="355"/>
    </row>
    <row r="10" spans="1:15" ht="15" customHeight="1">
      <c r="A10" s="370"/>
      <c r="B10" s="370"/>
      <c r="C10" s="371"/>
      <c r="D10" s="341"/>
      <c r="E10" s="307"/>
      <c r="F10" s="307"/>
      <c r="G10" s="308"/>
      <c r="H10" s="345"/>
      <c r="I10" s="346"/>
      <c r="J10" s="347"/>
      <c r="K10" s="351"/>
      <c r="L10" s="352"/>
      <c r="M10" s="353"/>
    </row>
    <row r="11" spans="1:15" ht="15" customHeight="1">
      <c r="A11" s="370"/>
      <c r="B11" s="370"/>
      <c r="C11" s="371"/>
      <c r="D11" s="374" t="str">
        <f>IF('Goals ideas'!I18="X", 'Goals ideas'!B18, " ")</f>
        <v xml:space="preserve"> </v>
      </c>
      <c r="E11" s="375"/>
      <c r="F11" s="375"/>
      <c r="G11" s="376"/>
      <c r="H11" s="377"/>
      <c r="I11" s="378"/>
      <c r="J11" s="379"/>
      <c r="K11" s="348" t="str">
        <f>IF('Goals ideas'!I18="X", "Identify the date by which the training/meeting will be completed.", " ")</f>
        <v xml:space="preserve"> </v>
      </c>
      <c r="L11" s="349"/>
      <c r="M11" s="350"/>
    </row>
    <row r="12" spans="1:15" ht="15" customHeight="1">
      <c r="A12" s="370"/>
      <c r="B12" s="370"/>
      <c r="C12" s="371"/>
      <c r="D12" s="341"/>
      <c r="E12" s="307"/>
      <c r="F12" s="307"/>
      <c r="G12" s="308"/>
      <c r="H12" s="345"/>
      <c r="I12" s="346"/>
      <c r="J12" s="347"/>
      <c r="K12" s="351"/>
      <c r="L12" s="352"/>
      <c r="M12" s="353"/>
    </row>
    <row r="13" spans="1:15" ht="24.95" customHeight="1">
      <c r="A13" s="370"/>
      <c r="B13" s="370"/>
      <c r="C13" s="371"/>
      <c r="D13" s="374" t="str">
        <f>IF('Goals ideas'!I19="X", 'Goals ideas'!B19, " ")</f>
        <v xml:space="preserve"> </v>
      </c>
      <c r="E13" s="375"/>
      <c r="F13" s="375"/>
      <c r="G13" s="376"/>
      <c r="H13" s="377"/>
      <c r="I13" s="378"/>
      <c r="J13" s="379"/>
      <c r="K13" s="348" t="str">
        <f>IF('Goals ideas'!I19="X", "Identify the date by which the practice will have a list of knowledge and skills required by each type of practice personnel and a plan for personnel to acquire said knowledge and skills.", " ")</f>
        <v xml:space="preserve"> </v>
      </c>
      <c r="L13" s="349"/>
      <c r="M13" s="350"/>
    </row>
    <row r="14" spans="1:15" ht="24.95" customHeight="1">
      <c r="A14" s="370"/>
      <c r="B14" s="370"/>
      <c r="C14" s="371"/>
      <c r="D14" s="341"/>
      <c r="E14" s="307"/>
      <c r="F14" s="307"/>
      <c r="G14" s="308"/>
      <c r="H14" s="345"/>
      <c r="I14" s="346"/>
      <c r="J14" s="347"/>
      <c r="K14" s="351"/>
      <c r="L14" s="352"/>
      <c r="M14" s="353"/>
    </row>
    <row r="15" spans="1:15" ht="15" customHeight="1">
      <c r="A15" s="370"/>
      <c r="B15" s="370"/>
      <c r="C15" s="371"/>
      <c r="D15" s="338" t="str">
        <f>IF('Goals ideas'!I20="X", 'Goals ideas'!B20, " ")</f>
        <v xml:space="preserve"> </v>
      </c>
      <c r="E15" s="339"/>
      <c r="F15" s="339"/>
      <c r="G15" s="340"/>
      <c r="H15" s="342"/>
      <c r="I15" s="343"/>
      <c r="J15" s="344"/>
      <c r="K15" s="348" t="str">
        <f>IF('Goals ideas'!I20="X", "Identify the date by which all clinicians will have completed e-modules.", " ")</f>
        <v xml:space="preserve"> </v>
      </c>
      <c r="L15" s="349"/>
      <c r="M15" s="350"/>
    </row>
    <row r="16" spans="1:15" ht="15" customHeight="1">
      <c r="A16" s="370"/>
      <c r="B16" s="370"/>
      <c r="C16" s="371"/>
      <c r="D16" s="341"/>
      <c r="E16" s="307"/>
      <c r="F16" s="307"/>
      <c r="G16" s="308"/>
      <c r="H16" s="345"/>
      <c r="I16" s="346"/>
      <c r="J16" s="347"/>
      <c r="K16" s="351"/>
      <c r="L16" s="352"/>
      <c r="M16" s="353"/>
    </row>
    <row r="17" spans="1:13" ht="15" customHeight="1">
      <c r="A17" s="370"/>
      <c r="B17" s="370"/>
      <c r="C17" s="371"/>
      <c r="D17" s="338" t="str">
        <f>IF('Goals ideas'!I28="X", 'Goals ideas'!B28, " ")</f>
        <v xml:space="preserve"> </v>
      </c>
      <c r="E17" s="339"/>
      <c r="F17" s="339"/>
      <c r="G17" s="340"/>
      <c r="H17" s="342"/>
      <c r="I17" s="343"/>
      <c r="J17" s="344"/>
      <c r="K17" s="348" t="str">
        <f>IF('Goals ideas'!I28="X", "Identify the date by which the [designee] will spot-check 10% of prenatal packets on the first ‘x’ day (e.g. Tuesday) of each month.", " ")</f>
        <v xml:space="preserve"> </v>
      </c>
      <c r="L17" s="349"/>
      <c r="M17" s="350"/>
    </row>
    <row r="18" spans="1:13" ht="15" customHeight="1">
      <c r="A18" s="370"/>
      <c r="B18" s="370"/>
      <c r="C18" s="371"/>
      <c r="D18" s="341"/>
      <c r="E18" s="307"/>
      <c r="F18" s="307"/>
      <c r="G18" s="308"/>
      <c r="H18" s="345"/>
      <c r="I18" s="346"/>
      <c r="J18" s="347"/>
      <c r="K18" s="351"/>
      <c r="L18" s="352"/>
      <c r="M18" s="353"/>
    </row>
    <row r="19" spans="1:13" ht="24.95" customHeight="1">
      <c r="A19" s="370"/>
      <c r="B19" s="370"/>
      <c r="C19" s="371"/>
      <c r="D19" s="338" t="str">
        <f>IF('Goals ideas'!I29="X", 'Goals ideas'!B29, " ")</f>
        <v xml:space="preserve"> </v>
      </c>
      <c r="E19" s="339"/>
      <c r="F19" s="339"/>
      <c r="G19" s="340"/>
      <c r="H19" s="342"/>
      <c r="I19" s="343"/>
      <c r="J19" s="344"/>
      <c r="K19" s="348" t="str">
        <f>IF('Goals ideas'!I29="X", "Identify the date by which the practice will have multiple copies of one type of perinatal mental health literature in non-English language in the literature area of the practice.", " ")</f>
        <v xml:space="preserve"> </v>
      </c>
      <c r="L19" s="349"/>
      <c r="M19" s="350"/>
    </row>
    <row r="20" spans="1:13" ht="24.95" customHeight="1">
      <c r="A20" s="370"/>
      <c r="B20" s="370"/>
      <c r="C20" s="371"/>
      <c r="D20" s="341"/>
      <c r="E20" s="307"/>
      <c r="F20" s="307"/>
      <c r="G20" s="308"/>
      <c r="H20" s="345"/>
      <c r="I20" s="346"/>
      <c r="J20" s="347"/>
      <c r="K20" s="351"/>
      <c r="L20" s="352"/>
      <c r="M20" s="353"/>
    </row>
    <row r="21" spans="1:13" ht="15" customHeight="1">
      <c r="A21" s="370"/>
      <c r="B21" s="370"/>
      <c r="C21" s="371"/>
      <c r="D21" s="338" t="str">
        <f>IF('Goals ideas'!I30="X", 'Goals ideas'!B30, " ")</f>
        <v xml:space="preserve"> </v>
      </c>
      <c r="E21" s="339"/>
      <c r="F21" s="339"/>
      <c r="G21" s="340"/>
      <c r="H21" s="342"/>
      <c r="I21" s="343"/>
      <c r="J21" s="344"/>
      <c r="K21" s="348" t="str">
        <f>IF('Goals ideas'!I30="X", "Identify the date by which the staff  will have the “Teach Back” method training.", " ")</f>
        <v xml:space="preserve"> </v>
      </c>
      <c r="L21" s="349"/>
      <c r="M21" s="350"/>
    </row>
    <row r="22" spans="1:13" ht="15" customHeight="1">
      <c r="A22" s="370"/>
      <c r="B22" s="370"/>
      <c r="C22" s="371"/>
      <c r="D22" s="341"/>
      <c r="E22" s="307"/>
      <c r="F22" s="307"/>
      <c r="G22" s="308"/>
      <c r="H22" s="345"/>
      <c r="I22" s="346"/>
      <c r="J22" s="347"/>
      <c r="K22" s="351"/>
      <c r="L22" s="352"/>
      <c r="M22" s="353"/>
    </row>
    <row r="23" spans="1:13" ht="15" customHeight="1">
      <c r="A23" s="370"/>
      <c r="B23" s="370"/>
      <c r="C23" s="371"/>
      <c r="D23" s="338" t="str">
        <f>IF('Goals ideas'!I38="X", 'Goals ideas'!B38, " ")</f>
        <v xml:space="preserve"> </v>
      </c>
      <c r="E23" s="339"/>
      <c r="F23" s="339"/>
      <c r="G23" s="340"/>
      <c r="H23" s="342"/>
      <c r="I23" s="343"/>
      <c r="J23" s="344"/>
      <c r="K23" s="348" t="str">
        <f>IF('Goals ideas'!I38="X", "Identify the date by which the audit/posting of perinatal mental health content on the website will be done.", " ")</f>
        <v xml:space="preserve"> </v>
      </c>
      <c r="L23" s="349"/>
      <c r="M23" s="350"/>
    </row>
    <row r="24" spans="1:13" ht="15" customHeight="1">
      <c r="A24" s="370"/>
      <c r="B24" s="370"/>
      <c r="C24" s="371"/>
      <c r="D24" s="341"/>
      <c r="E24" s="307"/>
      <c r="F24" s="307"/>
      <c r="G24" s="308"/>
      <c r="H24" s="345"/>
      <c r="I24" s="346"/>
      <c r="J24" s="347"/>
      <c r="K24" s="351"/>
      <c r="L24" s="352"/>
      <c r="M24" s="353"/>
    </row>
    <row r="25" spans="1:13" ht="15" customHeight="1">
      <c r="A25" s="370"/>
      <c r="B25" s="370"/>
      <c r="C25" s="371"/>
      <c r="D25" s="338" t="str">
        <f>IF('Goals ideas'!I39="X", 'Goals ideas'!B39, " ")</f>
        <v xml:space="preserve"> </v>
      </c>
      <c r="E25" s="339"/>
      <c r="F25" s="339"/>
      <c r="G25" s="340"/>
      <c r="H25" s="342"/>
      <c r="I25" s="343"/>
      <c r="J25" s="344"/>
      <c r="K25" s="348" t="str">
        <f>IF('Goals ideas'!I39="X", "Identify the date by which the website will have received feedback from mental health professional.", " ")</f>
        <v xml:space="preserve"> </v>
      </c>
      <c r="L25" s="349"/>
      <c r="M25" s="350"/>
    </row>
    <row r="26" spans="1:13" ht="15" customHeight="1">
      <c r="A26" s="370"/>
      <c r="B26" s="370"/>
      <c r="C26" s="371"/>
      <c r="D26" s="341"/>
      <c r="E26" s="307"/>
      <c r="F26" s="307"/>
      <c r="G26" s="308"/>
      <c r="H26" s="345"/>
      <c r="I26" s="346"/>
      <c r="J26" s="347"/>
      <c r="K26" s="351"/>
      <c r="L26" s="352"/>
      <c r="M26" s="353"/>
    </row>
    <row r="27" spans="1:13" ht="15" customHeight="1">
      <c r="A27" s="370"/>
      <c r="B27" s="370"/>
      <c r="C27" s="371"/>
      <c r="D27" s="338" t="str">
        <f>IF('Goals ideas'!I45="X", 'Goals ideas'!B45, " ")</f>
        <v xml:space="preserve"> </v>
      </c>
      <c r="E27" s="339"/>
      <c r="F27" s="339"/>
      <c r="G27" s="340"/>
      <c r="H27" s="342"/>
      <c r="I27" s="343"/>
      <c r="J27" s="344"/>
      <c r="K27" s="348" t="str">
        <f>IF('Goals ideas'!I45="X", "Identify the date by which the audit/posting of perinatal mental health content and the type of social media used will be done.", " ")</f>
        <v xml:space="preserve"> </v>
      </c>
      <c r="L27" s="349"/>
      <c r="M27" s="350"/>
    </row>
    <row r="28" spans="1:13" ht="15" customHeight="1">
      <c r="A28" s="370"/>
      <c r="B28" s="370"/>
      <c r="C28" s="371"/>
      <c r="D28" s="341"/>
      <c r="E28" s="307"/>
      <c r="F28" s="307"/>
      <c r="G28" s="308"/>
      <c r="H28" s="345"/>
      <c r="I28" s="346"/>
      <c r="J28" s="347"/>
      <c r="K28" s="351"/>
      <c r="L28" s="352"/>
      <c r="M28" s="353"/>
    </row>
    <row r="29" spans="1:13" ht="15" customHeight="1">
      <c r="A29" s="370"/>
      <c r="B29" s="370"/>
      <c r="C29" s="371"/>
      <c r="D29" s="338" t="str">
        <f>IF('Goals ideas'!I51="X", 'Goals ideas'!B51, " ")</f>
        <v xml:space="preserve"> </v>
      </c>
      <c r="E29" s="339"/>
      <c r="F29" s="339"/>
      <c r="G29" s="340"/>
      <c r="H29" s="342"/>
      <c r="I29" s="343"/>
      <c r="J29" s="344"/>
      <c r="K29" s="348" t="str">
        <f>IF('Goals ideas'!I51="X", "Identify the percentage of licensed independent professionals that will attend/complete trainings.", " ")</f>
        <v xml:space="preserve"> </v>
      </c>
      <c r="L29" s="349"/>
      <c r="M29" s="350"/>
    </row>
    <row r="30" spans="1:13" ht="15" customHeight="1">
      <c r="A30" s="370"/>
      <c r="B30" s="370"/>
      <c r="C30" s="371"/>
      <c r="D30" s="341"/>
      <c r="E30" s="307"/>
      <c r="F30" s="307"/>
      <c r="G30" s="308"/>
      <c r="H30" s="345"/>
      <c r="I30" s="346"/>
      <c r="J30" s="347"/>
      <c r="K30" s="351"/>
      <c r="L30" s="352"/>
      <c r="M30" s="353"/>
    </row>
    <row r="31" spans="1:13" ht="15" customHeight="1">
      <c r="A31" s="370"/>
      <c r="B31" s="370"/>
      <c r="C31" s="371"/>
      <c r="D31" s="338" t="str">
        <f>IF('Goals ideas'!I52="X", 'Goals ideas'!B52, " ")</f>
        <v xml:space="preserve"> </v>
      </c>
      <c r="E31" s="339"/>
      <c r="F31" s="339"/>
      <c r="G31" s="340"/>
      <c r="H31" s="342"/>
      <c r="I31" s="343"/>
      <c r="J31" s="344"/>
      <c r="K31" s="348" t="str">
        <f>IF('Goals ideas'!I52="X", "Identify the percentage of non-independent medical professionals that will attend/complete trainings.", " ")</f>
        <v xml:space="preserve"> </v>
      </c>
      <c r="L31" s="349"/>
      <c r="M31" s="350"/>
    </row>
    <row r="32" spans="1:13" ht="15" customHeight="1">
      <c r="A32" s="370"/>
      <c r="B32" s="370"/>
      <c r="C32" s="371"/>
      <c r="D32" s="341"/>
      <c r="E32" s="307"/>
      <c r="F32" s="307"/>
      <c r="G32" s="308"/>
      <c r="H32" s="345"/>
      <c r="I32" s="346"/>
      <c r="J32" s="347"/>
      <c r="K32" s="351"/>
      <c r="L32" s="352"/>
      <c r="M32" s="353"/>
    </row>
    <row r="33" spans="1:13" ht="15" customHeight="1">
      <c r="A33" s="370"/>
      <c r="B33" s="370"/>
      <c r="C33" s="371"/>
      <c r="D33" s="338" t="str">
        <f>IF('Goals ideas'!I53="X", 'Goals ideas'!B53, " ")</f>
        <v xml:space="preserve"> </v>
      </c>
      <c r="E33" s="339"/>
      <c r="F33" s="339"/>
      <c r="G33" s="340"/>
      <c r="H33" s="342"/>
      <c r="I33" s="343"/>
      <c r="J33" s="344"/>
      <c r="K33" s="348" t="str">
        <f>IF('Goals ideas'!I53="X", "Identify the date by which the practice will have perinatal mental health screening procedures.", " ")</f>
        <v xml:space="preserve"> </v>
      </c>
      <c r="L33" s="349"/>
      <c r="M33" s="350"/>
    </row>
    <row r="34" spans="1:13" ht="15" customHeight="1">
      <c r="A34" s="370"/>
      <c r="B34" s="370"/>
      <c r="C34" s="371"/>
      <c r="D34" s="341"/>
      <c r="E34" s="307"/>
      <c r="F34" s="307"/>
      <c r="G34" s="308"/>
      <c r="H34" s="345"/>
      <c r="I34" s="346"/>
      <c r="J34" s="347"/>
      <c r="K34" s="351"/>
      <c r="L34" s="352"/>
      <c r="M34" s="353"/>
    </row>
    <row r="35" spans="1:13" ht="24.95" customHeight="1">
      <c r="A35" s="370"/>
      <c r="B35" s="370"/>
      <c r="C35" s="371"/>
      <c r="D35" s="338" t="str">
        <f>IF('Goals ideas'!I61="X", 'Goals ideas'!B61, " ")</f>
        <v xml:space="preserve"> </v>
      </c>
      <c r="E35" s="339"/>
      <c r="F35" s="339"/>
      <c r="G35" s="340"/>
      <c r="H35" s="342"/>
      <c r="I35" s="343"/>
      <c r="J35" s="344"/>
      <c r="K35" s="348" t="str">
        <f>IF('Goals ideas'!I61="X","Three months after implementation, the [designee] will audit 15 charts of patients with a positive mental health screen for documentation of patient engagement in treatment.", " ")</f>
        <v xml:space="preserve"> </v>
      </c>
      <c r="L35" s="349"/>
      <c r="M35" s="350"/>
    </row>
    <row r="36" spans="1:13" ht="24.95" customHeight="1">
      <c r="A36" s="370"/>
      <c r="B36" s="370"/>
      <c r="C36" s="371"/>
      <c r="D36" s="341"/>
      <c r="E36" s="307"/>
      <c r="F36" s="307"/>
      <c r="G36" s="308"/>
      <c r="H36" s="345"/>
      <c r="I36" s="346"/>
      <c r="J36" s="347"/>
      <c r="K36" s="351"/>
      <c r="L36" s="352"/>
      <c r="M36" s="353"/>
    </row>
    <row r="37" spans="1:13" ht="24.95" customHeight="1">
      <c r="A37" s="370"/>
      <c r="B37" s="370"/>
      <c r="C37" s="371"/>
      <c r="D37" s="338" t="str">
        <f>IF('Goals ideas'!I68="X", 'Goals ideas'!B68, " ")</f>
        <v xml:space="preserve"> </v>
      </c>
      <c r="E37" s="339"/>
      <c r="F37" s="339"/>
      <c r="G37" s="340"/>
      <c r="H37" s="342"/>
      <c r="I37" s="343"/>
      <c r="J37" s="344"/>
      <c r="K37" s="348" t="str">
        <f>IF('Goals ideas'!I68="X","Three months after implementation, the [designee] will audit 15 charts of patients with a positive mental health screen for documentation of education regarding perinatal mental health.", " ")</f>
        <v xml:space="preserve"> </v>
      </c>
      <c r="L37" s="349"/>
      <c r="M37" s="350"/>
    </row>
    <row r="38" spans="1:13" ht="24.95" customHeight="1">
      <c r="A38" s="370"/>
      <c r="B38" s="370"/>
      <c r="C38" s="371"/>
      <c r="D38" s="341"/>
      <c r="E38" s="307"/>
      <c r="F38" s="307"/>
      <c r="G38" s="308"/>
      <c r="H38" s="345"/>
      <c r="I38" s="346"/>
      <c r="J38" s="347"/>
      <c r="K38" s="351"/>
      <c r="L38" s="352"/>
      <c r="M38" s="353"/>
    </row>
    <row r="39" spans="1:13" ht="24.95" customHeight="1">
      <c r="A39" s="370"/>
      <c r="B39" s="370"/>
      <c r="C39" s="371"/>
      <c r="D39" s="338" t="str">
        <f>IF('Goals ideas'!I70="X", 'Goals ideas'!B70, " ")</f>
        <v xml:space="preserve"> </v>
      </c>
      <c r="E39" s="339"/>
      <c r="F39" s="339"/>
      <c r="G39" s="340"/>
      <c r="H39" s="342"/>
      <c r="I39" s="343"/>
      <c r="J39" s="344"/>
      <c r="K39" s="348" t="str">
        <f>IF('Goals ideas'!I70="X", "Identify the date by which the practice will develop/identify materials to be provided to patients with a previous psychiatric history.", " ")</f>
        <v xml:space="preserve"> </v>
      </c>
      <c r="L39" s="349"/>
      <c r="M39" s="350"/>
    </row>
    <row r="40" spans="1:13" ht="24.95" customHeight="1">
      <c r="A40" s="370"/>
      <c r="B40" s="370"/>
      <c r="C40" s="371"/>
      <c r="D40" s="341"/>
      <c r="E40" s="307"/>
      <c r="F40" s="307"/>
      <c r="G40" s="308"/>
      <c r="H40" s="345"/>
      <c r="I40" s="346"/>
      <c r="J40" s="347"/>
      <c r="K40" s="351"/>
      <c r="L40" s="352"/>
      <c r="M40" s="353"/>
    </row>
    <row r="41" spans="1:13" ht="15" customHeight="1">
      <c r="A41" s="370"/>
      <c r="B41" s="370"/>
      <c r="C41" s="371"/>
      <c r="D41" s="338" t="str">
        <f>IF('Goals ideas'!I71="X", 'Goals ideas'!B71, " ")</f>
        <v xml:space="preserve"> </v>
      </c>
      <c r="E41" s="339"/>
      <c r="F41" s="339"/>
      <c r="G41" s="340"/>
      <c r="H41" s="342"/>
      <c r="I41" s="343"/>
      <c r="J41" s="344"/>
      <c r="K41" s="348" t="str">
        <f>IF('Goals ideas'!I71="X", "Identify the date by which the practice will make materials available to patients with a previous psychiatric history.", " ")</f>
        <v xml:space="preserve"> </v>
      </c>
      <c r="L41" s="349"/>
      <c r="M41" s="350"/>
    </row>
    <row r="42" spans="1:13" ht="22.5" customHeight="1">
      <c r="A42" s="370"/>
      <c r="B42" s="370"/>
      <c r="C42" s="371"/>
      <c r="D42" s="341"/>
      <c r="E42" s="307"/>
      <c r="F42" s="307"/>
      <c r="G42" s="308"/>
      <c r="H42" s="345"/>
      <c r="I42" s="346"/>
      <c r="J42" s="347"/>
      <c r="K42" s="351"/>
      <c r="L42" s="352"/>
      <c r="M42" s="353"/>
    </row>
    <row r="43" spans="1:13" ht="24.95" customHeight="1">
      <c r="A43" s="370"/>
      <c r="B43" s="370"/>
      <c r="C43" s="371"/>
      <c r="D43" s="338" t="str">
        <f>IF('Goals ideas'!I77="X", 'Goals ideas'!B77, " ")</f>
        <v xml:space="preserve"> </v>
      </c>
      <c r="E43" s="339"/>
      <c r="F43" s="339"/>
      <c r="G43" s="340"/>
      <c r="H43" s="342"/>
      <c r="I43" s="343"/>
      <c r="J43" s="344"/>
      <c r="K43" s="348" t="str">
        <f>IF('Goals ideas'!I77="X","One month after implementation, the [designee] will audit 15 charts of patients with a positive mental health screen for documentation of education regarding perinatal mental health.", " ")</f>
        <v xml:space="preserve"> </v>
      </c>
      <c r="L43" s="349"/>
      <c r="M43" s="350"/>
    </row>
    <row r="44" spans="1:13" ht="24.95" customHeight="1">
      <c r="A44" s="370"/>
      <c r="B44" s="370"/>
      <c r="C44" s="371"/>
      <c r="D44" s="341"/>
      <c r="E44" s="307"/>
      <c r="F44" s="307"/>
      <c r="G44" s="308"/>
      <c r="H44" s="345"/>
      <c r="I44" s="346"/>
      <c r="J44" s="347"/>
      <c r="K44" s="351"/>
      <c r="L44" s="352"/>
      <c r="M44" s="353"/>
    </row>
    <row r="45" spans="1:13" ht="15" customHeight="1">
      <c r="A45" s="370"/>
      <c r="B45" s="370"/>
      <c r="C45" s="371"/>
      <c r="D45" s="338" t="str">
        <f>IF('Goals ideas'!I79="X", 'Goals ideas'!B79, " ")</f>
        <v xml:space="preserve"> </v>
      </c>
      <c r="E45" s="339"/>
      <c r="F45" s="339"/>
      <c r="G45" s="340"/>
      <c r="H45" s="342"/>
      <c r="I45" s="343"/>
      <c r="J45" s="344"/>
      <c r="K45" s="348" t="str">
        <f>IF('Goals ideas'!I79="X", "Identify the date by which the practice will develop/identify materials to be provided to patients who screen positive.", " ")</f>
        <v xml:space="preserve"> </v>
      </c>
      <c r="L45" s="349"/>
      <c r="M45" s="350"/>
    </row>
    <row r="46" spans="1:13" ht="15" customHeight="1">
      <c r="A46" s="370"/>
      <c r="B46" s="370"/>
      <c r="C46" s="371"/>
      <c r="D46" s="341"/>
      <c r="E46" s="307"/>
      <c r="F46" s="307"/>
      <c r="G46" s="308"/>
      <c r="H46" s="345"/>
      <c r="I46" s="346"/>
      <c r="J46" s="347"/>
      <c r="K46" s="351"/>
      <c r="L46" s="352"/>
      <c r="M46" s="353"/>
    </row>
    <row r="47" spans="1:13" ht="15" customHeight="1">
      <c r="A47" s="370"/>
      <c r="B47" s="370"/>
      <c r="C47" s="371"/>
      <c r="D47" s="338" t="str">
        <f>IF('Goals ideas'!I80="X", 'Goals ideas'!B80, " ")</f>
        <v xml:space="preserve"> </v>
      </c>
      <c r="E47" s="339"/>
      <c r="F47" s="339"/>
      <c r="G47" s="340"/>
      <c r="H47" s="342"/>
      <c r="I47" s="343"/>
      <c r="J47" s="344"/>
      <c r="K47" s="348" t="str">
        <f>IF('Goals ideas'!I80="X", "Identify the date by which the practice will make materials available to patients who screen positive.", " ")</f>
        <v xml:space="preserve"> </v>
      </c>
      <c r="L47" s="349"/>
      <c r="M47" s="350"/>
    </row>
    <row r="48" spans="1:13" ht="15" customHeight="1">
      <c r="A48" s="370"/>
      <c r="B48" s="370"/>
      <c r="C48" s="371"/>
      <c r="D48" s="341"/>
      <c r="E48" s="307"/>
      <c r="F48" s="307"/>
      <c r="G48" s="308"/>
      <c r="H48" s="345"/>
      <c r="I48" s="346"/>
      <c r="J48" s="347"/>
      <c r="K48" s="351"/>
      <c r="L48" s="352"/>
      <c r="M48" s="353"/>
    </row>
    <row r="49" spans="1:13" ht="24.95" customHeight="1">
      <c r="A49" s="370"/>
      <c r="B49" s="370"/>
      <c r="C49" s="371"/>
      <c r="D49" s="338" t="str">
        <f>IF('Goals ideas'!I86="X", 'Goals ideas'!B86, " ")</f>
        <v xml:space="preserve"> </v>
      </c>
      <c r="E49" s="339"/>
      <c r="F49" s="339"/>
      <c r="G49" s="340"/>
      <c r="H49" s="342"/>
      <c r="I49" s="343"/>
      <c r="J49" s="344"/>
      <c r="K49" s="348" t="str">
        <f>IF('Goals ideas'!I86="X","The [designee] will walk through all practice spaces and document the number of spaces where perinatal mental health materials are displayed/posted.", " ")</f>
        <v xml:space="preserve"> </v>
      </c>
      <c r="L49" s="349"/>
      <c r="M49" s="350"/>
    </row>
    <row r="50" spans="1:13" ht="24.95" customHeight="1">
      <c r="A50" s="370"/>
      <c r="B50" s="370"/>
      <c r="C50" s="371"/>
      <c r="D50" s="341"/>
      <c r="E50" s="307"/>
      <c r="F50" s="307"/>
      <c r="G50" s="308"/>
      <c r="H50" s="345"/>
      <c r="I50" s="346"/>
      <c r="J50" s="347"/>
      <c r="K50" s="351"/>
      <c r="L50" s="352"/>
      <c r="M50" s="353"/>
    </row>
    <row r="51" spans="1:13" ht="24.95" customHeight="1">
      <c r="A51" s="370"/>
      <c r="B51" s="370"/>
      <c r="C51" s="371"/>
      <c r="D51" s="338" t="str">
        <f>IF('Goals ideas'!I92="X", 'Goals ideas'!B92, " ")</f>
        <v xml:space="preserve"> </v>
      </c>
      <c r="E51" s="339"/>
      <c r="F51" s="339"/>
      <c r="G51" s="340"/>
      <c r="H51" s="342"/>
      <c r="I51" s="343"/>
      <c r="J51" s="344"/>
      <c r="K51" s="348" t="str">
        <f>IF('Goals ideas'!I92="X", "Identify the date by which the practice will have a written list of ethnic, racial, sexual orientation and gender diversity information to describe their patient population.", " ")</f>
        <v xml:space="preserve"> </v>
      </c>
      <c r="L51" s="349"/>
      <c r="M51" s="350"/>
    </row>
    <row r="52" spans="1:13" ht="24.95" customHeight="1">
      <c r="A52" s="370"/>
      <c r="B52" s="370"/>
      <c r="C52" s="371"/>
      <c r="D52" s="341"/>
      <c r="E52" s="307"/>
      <c r="F52" s="307"/>
      <c r="G52" s="308"/>
      <c r="H52" s="345"/>
      <c r="I52" s="346"/>
      <c r="J52" s="347"/>
      <c r="K52" s="351"/>
      <c r="L52" s="352"/>
      <c r="M52" s="353"/>
    </row>
    <row r="53" spans="1:13" ht="15" customHeight="1">
      <c r="A53" s="370"/>
      <c r="B53" s="370"/>
      <c r="C53" s="371"/>
      <c r="D53" s="338" t="str">
        <f>IF('Goals ideas'!I93="X", 'Goals ideas'!B93, " ")</f>
        <v xml:space="preserve"> </v>
      </c>
      <c r="E53" s="339"/>
      <c r="F53" s="339"/>
      <c r="G53" s="340"/>
      <c r="H53" s="345"/>
      <c r="I53" s="346"/>
      <c r="J53" s="347"/>
      <c r="K53" s="348" t="str">
        <f>IF('Goals ideas'!I93="X", "Identify the date by which the practice will have updated the perinatal educational materials, website, and posted materials.", " ")</f>
        <v xml:space="preserve"> </v>
      </c>
      <c r="L53" s="349"/>
      <c r="M53" s="350"/>
    </row>
    <row r="54" spans="1:13" ht="15" customHeight="1">
      <c r="A54" s="372"/>
      <c r="B54" s="372"/>
      <c r="C54" s="373"/>
      <c r="D54" s="341"/>
      <c r="E54" s="307"/>
      <c r="F54" s="307"/>
      <c r="G54" s="308"/>
      <c r="H54" s="345"/>
      <c r="I54" s="346"/>
      <c r="J54" s="347"/>
      <c r="K54" s="351"/>
      <c r="L54" s="352"/>
      <c r="M54" s="353"/>
    </row>
    <row r="55" spans="1:13" ht="18.75">
      <c r="A55" s="356" t="s">
        <v>356</v>
      </c>
      <c r="B55" s="356"/>
      <c r="C55" s="357"/>
      <c r="D55" s="358" t="s">
        <v>357</v>
      </c>
      <c r="E55" s="356"/>
      <c r="F55" s="356"/>
      <c r="G55" s="357"/>
      <c r="H55" s="360" t="s">
        <v>358</v>
      </c>
      <c r="I55" s="361"/>
      <c r="J55" s="362"/>
      <c r="K55" s="360" t="s">
        <v>360</v>
      </c>
      <c r="L55" s="361"/>
      <c r="M55" s="362"/>
    </row>
    <row r="56" spans="1:13" ht="30" customHeight="1">
      <c r="A56" s="354" t="s">
        <v>413</v>
      </c>
      <c r="B56" s="354"/>
      <c r="C56" s="355"/>
      <c r="D56" s="338" t="str">
        <f>IF('Goals ideas'!I107="X", 'Goals ideas'!B107, " ")</f>
        <v xml:space="preserve"> </v>
      </c>
      <c r="E56" s="339"/>
      <c r="F56" s="339"/>
      <c r="G56" s="340"/>
      <c r="H56" s="342"/>
      <c r="I56" s="343"/>
      <c r="J56" s="344"/>
      <c r="K56" s="348" t="str">
        <f>IF('Goals ideas'!I107="X","On the first Friday of the month, the [designee] will spot-check 15 charts of patients in at least their second half of pregnancy and check for the documentation of screening results in the first half of pregnancy.", " ")</f>
        <v xml:space="preserve"> </v>
      </c>
      <c r="L56" s="349"/>
      <c r="M56" s="350"/>
    </row>
    <row r="57" spans="1:13" ht="30" customHeight="1">
      <c r="A57" s="354"/>
      <c r="B57" s="354"/>
      <c r="C57" s="355"/>
      <c r="D57" s="341"/>
      <c r="E57" s="307"/>
      <c r="F57" s="307"/>
      <c r="G57" s="308"/>
      <c r="H57" s="345"/>
      <c r="I57" s="346"/>
      <c r="J57" s="347"/>
      <c r="K57" s="351"/>
      <c r="L57" s="352"/>
      <c r="M57" s="353"/>
    </row>
    <row r="58" spans="1:13" ht="15" customHeight="1">
      <c r="A58" s="354"/>
      <c r="B58" s="354"/>
      <c r="C58" s="355"/>
      <c r="D58" s="338" t="str">
        <f>IF('Goals ideas'!I109="X", 'Goals ideas'!B109, " ")</f>
        <v xml:space="preserve"> </v>
      </c>
      <c r="E58" s="339"/>
      <c r="F58" s="339"/>
      <c r="G58" s="340"/>
      <c r="H58" s="342"/>
      <c r="I58" s="343"/>
      <c r="J58" s="344"/>
      <c r="K58" s="348" t="str">
        <f>IF('Goals ideas'!I109="X","The date to review goals and progress towards goals using excel workbook to create practice goals.", " ")</f>
        <v xml:space="preserve"> </v>
      </c>
      <c r="L58" s="349"/>
      <c r="M58" s="350"/>
    </row>
    <row r="59" spans="1:13" ht="15" customHeight="1">
      <c r="A59" s="354"/>
      <c r="B59" s="354"/>
      <c r="C59" s="355"/>
      <c r="D59" s="341"/>
      <c r="E59" s="307"/>
      <c r="F59" s="307"/>
      <c r="G59" s="308"/>
      <c r="H59" s="345"/>
      <c r="I59" s="346"/>
      <c r="J59" s="347"/>
      <c r="K59" s="351"/>
      <c r="L59" s="352"/>
      <c r="M59" s="353"/>
    </row>
    <row r="60" spans="1:13" ht="24.95" customHeight="1">
      <c r="A60" s="354"/>
      <c r="B60" s="354"/>
      <c r="C60" s="355"/>
      <c r="D60" s="338" t="str">
        <f>IF('Goals ideas'!I117="X", 'Goals ideas'!B117, " ")</f>
        <v xml:space="preserve"> </v>
      </c>
      <c r="E60" s="339"/>
      <c r="F60" s="339"/>
      <c r="G60" s="340"/>
      <c r="H60" s="342"/>
      <c r="I60" s="343"/>
      <c r="J60" s="344"/>
      <c r="K60" s="348" t="str">
        <f>IF('Goals ideas'!I117="X","On the first Friday of the month, the [designee] will spot-check 15 charts of postpartum patients and check for the documentation of screening results in the second half of pregnancy.", " ")</f>
        <v xml:space="preserve"> </v>
      </c>
      <c r="L60" s="349"/>
      <c r="M60" s="350"/>
    </row>
    <row r="61" spans="1:13" ht="24.95" customHeight="1">
      <c r="A61" s="354"/>
      <c r="B61" s="354"/>
      <c r="C61" s="355"/>
      <c r="D61" s="341"/>
      <c r="E61" s="307"/>
      <c r="F61" s="307"/>
      <c r="G61" s="308"/>
      <c r="H61" s="345"/>
      <c r="I61" s="346"/>
      <c r="J61" s="347"/>
      <c r="K61" s="351"/>
      <c r="L61" s="352"/>
      <c r="M61" s="353"/>
    </row>
    <row r="62" spans="1:13" ht="15" customHeight="1">
      <c r="A62" s="354"/>
      <c r="B62" s="354"/>
      <c r="C62" s="355"/>
      <c r="D62" s="338" t="str">
        <f>IF('Goals ideas'!I119="X", 'Goals ideas'!B119, " ")</f>
        <v xml:space="preserve"> </v>
      </c>
      <c r="E62" s="339"/>
      <c r="F62" s="339"/>
      <c r="G62" s="340"/>
      <c r="H62" s="342"/>
      <c r="I62" s="343"/>
      <c r="J62" s="344"/>
      <c r="K62" s="348" t="str">
        <f>IF('Goals ideas'!I119="X","The date to review goals and progress towards goals using excel workbook to create practice goals.", " ")</f>
        <v xml:space="preserve"> </v>
      </c>
      <c r="L62" s="349"/>
      <c r="M62" s="350"/>
    </row>
    <row r="63" spans="1:13" ht="15" customHeight="1">
      <c r="A63" s="354"/>
      <c r="B63" s="354"/>
      <c r="C63" s="355"/>
      <c r="D63" s="341"/>
      <c r="E63" s="307"/>
      <c r="F63" s="307"/>
      <c r="G63" s="308"/>
      <c r="H63" s="345"/>
      <c r="I63" s="346"/>
      <c r="J63" s="347"/>
      <c r="K63" s="351"/>
      <c r="L63" s="352"/>
      <c r="M63" s="353"/>
    </row>
    <row r="64" spans="1:13" ht="32.25" customHeight="1">
      <c r="A64" s="354"/>
      <c r="B64" s="354"/>
      <c r="C64" s="355"/>
      <c r="D64" s="338" t="str">
        <f>IF('Goals ideas'!I127="X", 'Goals ideas'!B127, " ")</f>
        <v xml:space="preserve"> </v>
      </c>
      <c r="E64" s="339"/>
      <c r="F64" s="339"/>
      <c r="G64" s="340"/>
      <c r="H64" s="342"/>
      <c r="I64" s="343"/>
      <c r="J64" s="344"/>
      <c r="K64" s="348" t="str">
        <f>IF('Goals ideas'!I127="X","On the first Friday of the month, the [designee] will spot-check 15 charts of birthing persons that are &gt; 6 months postpartum patients and check for the documentation of screening results in the early postpartum period (0-3 months postpartum).", " ")</f>
        <v xml:space="preserve"> </v>
      </c>
      <c r="L64" s="349"/>
      <c r="M64" s="350"/>
    </row>
    <row r="65" spans="1:13" ht="32.25" customHeight="1">
      <c r="A65" s="354"/>
      <c r="B65" s="354"/>
      <c r="C65" s="355"/>
      <c r="D65" s="341"/>
      <c r="E65" s="307"/>
      <c r="F65" s="307"/>
      <c r="G65" s="308"/>
      <c r="H65" s="345"/>
      <c r="I65" s="346"/>
      <c r="J65" s="347"/>
      <c r="K65" s="351"/>
      <c r="L65" s="352"/>
      <c r="M65" s="353"/>
    </row>
    <row r="66" spans="1:13" ht="15" customHeight="1">
      <c r="A66" s="354"/>
      <c r="B66" s="354"/>
      <c r="C66" s="355"/>
      <c r="D66" s="338" t="str">
        <f>IF('Goals ideas'!I129="X", 'Goals ideas'!B129, " ")</f>
        <v xml:space="preserve"> </v>
      </c>
      <c r="E66" s="339"/>
      <c r="F66" s="339"/>
      <c r="G66" s="340"/>
      <c r="H66" s="342"/>
      <c r="I66" s="343"/>
      <c r="J66" s="344"/>
      <c r="K66" s="348" t="str">
        <f>IF('Goals ideas'!I129="X","The date to review goals and progress towards goals using excel workbook to create practice goals.", " ")</f>
        <v xml:space="preserve"> </v>
      </c>
      <c r="L66" s="349"/>
      <c r="M66" s="350"/>
    </row>
    <row r="67" spans="1:13" ht="15" customHeight="1">
      <c r="A67" s="354"/>
      <c r="B67" s="354"/>
      <c r="C67" s="355"/>
      <c r="D67" s="341"/>
      <c r="E67" s="307"/>
      <c r="F67" s="307"/>
      <c r="G67" s="308"/>
      <c r="H67" s="345"/>
      <c r="I67" s="346"/>
      <c r="J67" s="347"/>
      <c r="K67" s="351"/>
      <c r="L67" s="352"/>
      <c r="M67" s="353"/>
    </row>
    <row r="68" spans="1:13" ht="15" customHeight="1">
      <c r="A68" s="354"/>
      <c r="B68" s="354"/>
      <c r="C68" s="355"/>
      <c r="D68" s="338" t="str">
        <f>IF('Goals ideas'!I136="X", 'Goals ideas'!B136, " ")</f>
        <v xml:space="preserve"> </v>
      </c>
      <c r="E68" s="339"/>
      <c r="F68" s="339"/>
      <c r="G68" s="340"/>
      <c r="H68" s="342"/>
      <c r="I68" s="343"/>
      <c r="J68" s="344"/>
      <c r="K68" s="348" t="str">
        <f>IF('Goals ideas'!I136="X", "Identify the date by which the description and procedures will by completed.", " ")</f>
        <v xml:space="preserve"> </v>
      </c>
      <c r="L68" s="349"/>
      <c r="M68" s="350"/>
    </row>
    <row r="69" spans="1:13" ht="15" customHeight="1">
      <c r="A69" s="354"/>
      <c r="B69" s="354"/>
      <c r="C69" s="355"/>
      <c r="D69" s="341"/>
      <c r="E69" s="307"/>
      <c r="F69" s="307"/>
      <c r="G69" s="308"/>
      <c r="H69" s="345"/>
      <c r="I69" s="346"/>
      <c r="J69" s="347"/>
      <c r="K69" s="351"/>
      <c r="L69" s="352"/>
      <c r="M69" s="353"/>
    </row>
    <row r="70" spans="1:13" ht="15" customHeight="1">
      <c r="A70" s="354"/>
      <c r="B70" s="354"/>
      <c r="C70" s="355"/>
      <c r="D70" s="338" t="str">
        <f>IF('Goals ideas'!I137="X", 'Goals ideas'!B137, " ")</f>
        <v xml:space="preserve"> </v>
      </c>
      <c r="E70" s="339"/>
      <c r="F70" s="339"/>
      <c r="G70" s="340"/>
      <c r="H70" s="342"/>
      <c r="I70" s="343"/>
      <c r="J70" s="344"/>
      <c r="K70" s="348" t="str">
        <f>IF('Goals ideas'!I137="X", "Identify the date by which clinicians will expected to have completed training.", " ")</f>
        <v xml:space="preserve"> </v>
      </c>
      <c r="L70" s="349"/>
      <c r="M70" s="350"/>
    </row>
    <row r="71" spans="1:13" ht="15" customHeight="1">
      <c r="A71" s="354"/>
      <c r="B71" s="354"/>
      <c r="C71" s="355"/>
      <c r="D71" s="341"/>
      <c r="E71" s="307"/>
      <c r="F71" s="307"/>
      <c r="G71" s="308"/>
      <c r="H71" s="345"/>
      <c r="I71" s="346"/>
      <c r="J71" s="347"/>
      <c r="K71" s="351"/>
      <c r="L71" s="352"/>
      <c r="M71" s="353"/>
    </row>
    <row r="72" spans="1:13" ht="15" customHeight="1">
      <c r="A72" s="354"/>
      <c r="B72" s="354"/>
      <c r="C72" s="355"/>
      <c r="D72" s="338" t="str">
        <f>IF('Goals ideas'!I138="X", 'Goals ideas'!B138, " ")</f>
        <v xml:space="preserve"> </v>
      </c>
      <c r="E72" s="339"/>
      <c r="F72" s="339"/>
      <c r="G72" s="340"/>
      <c r="H72" s="342"/>
      <c r="I72" s="343"/>
      <c r="J72" s="344"/>
      <c r="K72" s="348" t="str">
        <f>IF('Goals ideas'!I138="X", "Identify the date to conduct discussion and review with clinicians on barriers and facilitators to screening.", " ")</f>
        <v xml:space="preserve"> </v>
      </c>
      <c r="L72" s="349"/>
      <c r="M72" s="350"/>
    </row>
    <row r="73" spans="1:13" ht="15" customHeight="1">
      <c r="A73" s="352"/>
      <c r="B73" s="352"/>
      <c r="C73" s="353"/>
      <c r="D73" s="341"/>
      <c r="E73" s="307"/>
      <c r="F73" s="307"/>
      <c r="G73" s="308"/>
      <c r="H73" s="345"/>
      <c r="I73" s="346"/>
      <c r="J73" s="347"/>
      <c r="K73" s="351"/>
      <c r="L73" s="352"/>
      <c r="M73" s="353"/>
    </row>
    <row r="74" spans="1:13" ht="18.75">
      <c r="A74" s="356" t="s">
        <v>356</v>
      </c>
      <c r="B74" s="356"/>
      <c r="C74" s="357"/>
      <c r="D74" s="358" t="s">
        <v>357</v>
      </c>
      <c r="E74" s="356"/>
      <c r="F74" s="356"/>
      <c r="G74" s="357"/>
      <c r="H74" s="360" t="s">
        <v>358</v>
      </c>
      <c r="I74" s="361"/>
      <c r="J74" s="362"/>
      <c r="K74" s="360" t="s">
        <v>360</v>
      </c>
      <c r="L74" s="361"/>
      <c r="M74" s="362"/>
    </row>
    <row r="75" spans="1:13" ht="24.95" customHeight="1">
      <c r="A75" s="354" t="s">
        <v>390</v>
      </c>
      <c r="B75" s="354"/>
      <c r="C75" s="355"/>
      <c r="D75" s="338" t="str">
        <f>IF('Goals ideas'!I151="X", 'Goals ideas'!B151, " ")</f>
        <v xml:space="preserve"> </v>
      </c>
      <c r="E75" s="339"/>
      <c r="F75" s="339"/>
      <c r="G75" s="340"/>
      <c r="H75" s="342"/>
      <c r="I75" s="343"/>
      <c r="J75" s="344"/>
      <c r="K75" s="348" t="str">
        <f>IF('Goals ideas'!I151="X","On the first Friday of the month, the [designee] will spot-check 15 charts of patients in at least their second half of pregnancy for the documentation of screening results for bipiolar disorder.", " ")</f>
        <v xml:space="preserve"> </v>
      </c>
      <c r="L75" s="349"/>
      <c r="M75" s="350"/>
    </row>
    <row r="76" spans="1:13" ht="24.95" customHeight="1">
      <c r="A76" s="354"/>
      <c r="B76" s="354"/>
      <c r="C76" s="355"/>
      <c r="D76" s="341"/>
      <c r="E76" s="307"/>
      <c r="F76" s="307"/>
      <c r="G76" s="308"/>
      <c r="H76" s="345"/>
      <c r="I76" s="346"/>
      <c r="J76" s="347"/>
      <c r="K76" s="351"/>
      <c r="L76" s="352"/>
      <c r="M76" s="353"/>
    </row>
    <row r="77" spans="1:13" ht="32.25" customHeight="1">
      <c r="A77" s="354"/>
      <c r="B77" s="354"/>
      <c r="C77" s="355"/>
      <c r="D77" s="338" t="str">
        <f>IF('Goals ideas'!I152="X", 'Goals ideas'!B152, " ")</f>
        <v xml:space="preserve"> </v>
      </c>
      <c r="E77" s="339"/>
      <c r="F77" s="339"/>
      <c r="G77" s="340"/>
      <c r="H77" s="342"/>
      <c r="I77" s="343"/>
      <c r="J77" s="344"/>
      <c r="K77" s="348" t="str">
        <f>IF('Goals ideas'!I152="X","On the first Friday of the month, the [designee] will spot-check 15 charts of postpartum patients and check for the documentation of screening results for bipolar disorder prior to prescribing any psychiatric medications.", " ")</f>
        <v xml:space="preserve"> </v>
      </c>
      <c r="L77" s="349"/>
      <c r="M77" s="350"/>
    </row>
    <row r="78" spans="1:13" ht="32.25" customHeight="1">
      <c r="A78" s="354"/>
      <c r="B78" s="354"/>
      <c r="C78" s="355"/>
      <c r="D78" s="341"/>
      <c r="E78" s="307"/>
      <c r="F78" s="307"/>
      <c r="G78" s="308"/>
      <c r="H78" s="345"/>
      <c r="I78" s="346"/>
      <c r="J78" s="347"/>
      <c r="K78" s="351"/>
      <c r="L78" s="352"/>
      <c r="M78" s="353"/>
    </row>
    <row r="79" spans="1:13" ht="32.25" customHeight="1">
      <c r="A79" s="354"/>
      <c r="B79" s="354"/>
      <c r="C79" s="355"/>
      <c r="D79" s="338" t="str">
        <f>IF('Goals ideas'!I154="X", 'Goals ideas'!B154, " ")</f>
        <v xml:space="preserve"> </v>
      </c>
      <c r="E79" s="339"/>
      <c r="F79" s="339"/>
      <c r="G79" s="340"/>
      <c r="H79" s="342"/>
      <c r="I79" s="343"/>
      <c r="J79" s="344"/>
      <c r="K79" s="348" t="str">
        <f>IF('Goals ideas'!I154="X","On the first Friday of the month, the [designee] will spot-check 15 charts of postpartum patients and check for the documentation of screening results for bipolar disorder in [XXX section] of their chart if they are prescribred antidepressants.", " ")</f>
        <v xml:space="preserve"> </v>
      </c>
      <c r="L79" s="349"/>
      <c r="M79" s="350"/>
    </row>
    <row r="80" spans="1:13" ht="32.25" customHeight="1">
      <c r="A80" s="352"/>
      <c r="B80" s="352"/>
      <c r="C80" s="353"/>
      <c r="D80" s="341"/>
      <c r="E80" s="307"/>
      <c r="F80" s="307"/>
      <c r="G80" s="308"/>
      <c r="H80" s="345"/>
      <c r="I80" s="346"/>
      <c r="J80" s="347"/>
      <c r="K80" s="351"/>
      <c r="L80" s="352"/>
      <c r="M80" s="353"/>
    </row>
    <row r="81" spans="1:13" ht="18.75">
      <c r="A81" s="356" t="s">
        <v>356</v>
      </c>
      <c r="B81" s="356"/>
      <c r="C81" s="357"/>
      <c r="D81" s="358" t="s">
        <v>357</v>
      </c>
      <c r="E81" s="356"/>
      <c r="F81" s="356"/>
      <c r="G81" s="357"/>
      <c r="H81" s="360" t="s">
        <v>358</v>
      </c>
      <c r="I81" s="361"/>
      <c r="J81" s="362"/>
      <c r="K81" s="360" t="s">
        <v>360</v>
      </c>
      <c r="L81" s="361"/>
      <c r="M81" s="362"/>
    </row>
    <row r="82" spans="1:13" ht="24.95" customHeight="1">
      <c r="A82" s="354" t="s">
        <v>361</v>
      </c>
      <c r="B82" s="354"/>
      <c r="C82" s="355"/>
      <c r="D82" s="338" t="str">
        <f>IF('Goals ideas'!I166="X", 'Goals ideas'!B166, " ")</f>
        <v xml:space="preserve"> </v>
      </c>
      <c r="E82" s="339"/>
      <c r="F82" s="339"/>
      <c r="G82" s="340"/>
      <c r="H82" s="342"/>
      <c r="I82" s="343"/>
      <c r="J82" s="344"/>
      <c r="K82" s="348" t="str">
        <f>IF('Goals ideas'!I166="X","Three months following implementation, the [designee] will audit 15 charts of patients with a positive mental health screen for documentation of  assessment by a licensed independent professional.", " ")</f>
        <v xml:space="preserve"> </v>
      </c>
      <c r="L82" s="349"/>
      <c r="M82" s="350"/>
    </row>
    <row r="83" spans="1:13" ht="24.95" customHeight="1">
      <c r="A83" s="354"/>
      <c r="B83" s="354"/>
      <c r="C83" s="355"/>
      <c r="D83" s="341"/>
      <c r="E83" s="307"/>
      <c r="F83" s="307"/>
      <c r="G83" s="308"/>
      <c r="H83" s="345"/>
      <c r="I83" s="346"/>
      <c r="J83" s="347"/>
      <c r="K83" s="351"/>
      <c r="L83" s="352"/>
      <c r="M83" s="353"/>
    </row>
    <row r="84" spans="1:13" ht="15" customHeight="1">
      <c r="A84" s="354"/>
      <c r="B84" s="354"/>
      <c r="C84" s="355"/>
      <c r="D84" s="338" t="str">
        <f>IF('Goals ideas'!I168="X", 'Goals ideas'!B168, " ")</f>
        <v xml:space="preserve"> </v>
      </c>
      <c r="E84" s="339"/>
      <c r="F84" s="339"/>
      <c r="G84" s="340"/>
      <c r="H84" s="342"/>
      <c r="I84" s="343"/>
      <c r="J84" s="344"/>
      <c r="K84" s="348" t="str">
        <f>IF('Goals ideas'!I168="X", "Identify the date by which the practice will have developed standardized language for documentation.", " ")</f>
        <v xml:space="preserve"> </v>
      </c>
      <c r="L84" s="349"/>
      <c r="M84" s="350"/>
    </row>
    <row r="85" spans="1:13" ht="15" customHeight="1">
      <c r="A85" s="354"/>
      <c r="B85" s="354"/>
      <c r="C85" s="355"/>
      <c r="D85" s="341"/>
      <c r="E85" s="307"/>
      <c r="F85" s="307"/>
      <c r="G85" s="308"/>
      <c r="H85" s="345"/>
      <c r="I85" s="346"/>
      <c r="J85" s="347"/>
      <c r="K85" s="351"/>
      <c r="L85" s="352"/>
      <c r="M85" s="353"/>
    </row>
    <row r="86" spans="1:13" ht="30" customHeight="1">
      <c r="A86" s="354"/>
      <c r="B86" s="354"/>
      <c r="C86" s="355"/>
      <c r="D86" s="369"/>
      <c r="E86" s="339"/>
      <c r="F86" s="339"/>
      <c r="G86" s="340"/>
      <c r="H86" s="342"/>
      <c r="I86" s="343"/>
      <c r="J86" s="344"/>
      <c r="K86" s="348" t="str">
        <f>IF('Goals ideas'!I174="X","Three months following implementation, the [designee] will audit 15 charts of patients with a positive mental health screen for documentation of relevant lab results in their charts that can be used to rule out medical conditions.", " ")</f>
        <v xml:space="preserve"> </v>
      </c>
      <c r="L86" s="349"/>
      <c r="M86" s="350"/>
    </row>
    <row r="87" spans="1:13" ht="30" customHeight="1">
      <c r="A87" s="354"/>
      <c r="B87" s="354"/>
      <c r="C87" s="355"/>
      <c r="D87" s="341"/>
      <c r="E87" s="307"/>
      <c r="F87" s="307"/>
      <c r="G87" s="308"/>
      <c r="H87" s="345"/>
      <c r="I87" s="346"/>
      <c r="J87" s="347"/>
      <c r="K87" s="351"/>
      <c r="L87" s="352"/>
      <c r="M87" s="353"/>
    </row>
    <row r="88" spans="1:13" ht="30" customHeight="1">
      <c r="A88" s="354"/>
      <c r="B88" s="354"/>
      <c r="C88" s="355"/>
      <c r="D88" s="369"/>
      <c r="E88" s="339"/>
      <c r="F88" s="339"/>
      <c r="G88" s="340"/>
      <c r="H88" s="342"/>
      <c r="I88" s="343"/>
      <c r="J88" s="344"/>
      <c r="K88" s="348" t="str">
        <f>IF('Goals ideas'!I176="X","Three months following implementation, the [designee] will audit 15 charts of patients with a positive mental health screen for documentation of repeated lab results in their charts that are older than [XXX].", " ")</f>
        <v xml:space="preserve"> </v>
      </c>
      <c r="L88" s="349"/>
      <c r="M88" s="350"/>
    </row>
    <row r="89" spans="1:13" ht="30" customHeight="1">
      <c r="A89" s="354"/>
      <c r="B89" s="354"/>
      <c r="C89" s="355"/>
      <c r="D89" s="341"/>
      <c r="E89" s="307"/>
      <c r="F89" s="307"/>
      <c r="G89" s="308"/>
      <c r="H89" s="345"/>
      <c r="I89" s="346"/>
      <c r="J89" s="347"/>
      <c r="K89" s="351"/>
      <c r="L89" s="352"/>
      <c r="M89" s="353"/>
    </row>
    <row r="90" spans="1:13" ht="30" customHeight="1">
      <c r="A90" s="354"/>
      <c r="B90" s="354"/>
      <c r="C90" s="355"/>
      <c r="D90" s="338"/>
      <c r="E90" s="339"/>
      <c r="F90" s="339"/>
      <c r="G90" s="340"/>
      <c r="H90" s="342"/>
      <c r="I90" s="343"/>
      <c r="J90" s="344"/>
      <c r="K90" s="348" t="str">
        <f>IF('Goals ideas'!I182="X","Three months following implementation, the [designee] will audit 15 charts of patients with a positive mental health screen for documentation that screening results were formally evaluated and acted upon.", " ")</f>
        <v xml:space="preserve"> </v>
      </c>
      <c r="L90" s="349"/>
      <c r="M90" s="350"/>
    </row>
    <row r="91" spans="1:13" ht="30" customHeight="1">
      <c r="A91" s="354"/>
      <c r="B91" s="354"/>
      <c r="C91" s="355"/>
      <c r="D91" s="341"/>
      <c r="E91" s="307"/>
      <c r="F91" s="307"/>
      <c r="G91" s="308"/>
      <c r="H91" s="345"/>
      <c r="I91" s="346"/>
      <c r="J91" s="347"/>
      <c r="K91" s="351"/>
      <c r="L91" s="352"/>
      <c r="M91" s="353"/>
    </row>
    <row r="92" spans="1:13" ht="24.95" customHeight="1">
      <c r="A92" s="354"/>
      <c r="B92" s="354"/>
      <c r="C92" s="355"/>
      <c r="D92" s="338"/>
      <c r="E92" s="339"/>
      <c r="F92" s="339"/>
      <c r="G92" s="340"/>
      <c r="H92" s="342"/>
      <c r="I92" s="343"/>
      <c r="J92" s="344"/>
      <c r="K92" s="348" t="str">
        <f>IF('Goals ideas'!I190="X","Three months following implementation, the [designee] will audit 15 charts for documentation of the patient’s personal and family mental health history.", " ")</f>
        <v xml:space="preserve"> </v>
      </c>
      <c r="L92" s="349"/>
      <c r="M92" s="350"/>
    </row>
    <row r="93" spans="1:13" ht="24.95" customHeight="1">
      <c r="A93" s="354"/>
      <c r="B93" s="354"/>
      <c r="C93" s="355"/>
      <c r="D93" s="341"/>
      <c r="E93" s="307"/>
      <c r="F93" s="307"/>
      <c r="G93" s="308"/>
      <c r="H93" s="345"/>
      <c r="I93" s="346"/>
      <c r="J93" s="347"/>
      <c r="K93" s="351"/>
      <c r="L93" s="352"/>
      <c r="M93" s="353"/>
    </row>
    <row r="94" spans="1:13" ht="24.95" customHeight="1">
      <c r="A94" s="354"/>
      <c r="B94" s="354"/>
      <c r="C94" s="355"/>
      <c r="D94" s="338" t="str">
        <f>IF('Goals ideas'!I191="X", 'Goals ideas'!B191, " ")</f>
        <v xml:space="preserve"> </v>
      </c>
      <c r="E94" s="339"/>
      <c r="F94" s="339"/>
      <c r="G94" s="340"/>
      <c r="H94" s="342"/>
      <c r="I94" s="343"/>
      <c r="J94" s="344"/>
      <c r="K94" s="348" t="str">
        <f>IF('Goals ideas'!I191="X","Three months following implementation, the [designee] will audit 15 charts for documentation of the patient’s history of mental health treatment.", " ")</f>
        <v xml:space="preserve"> </v>
      </c>
      <c r="L94" s="349"/>
      <c r="M94" s="350"/>
    </row>
    <row r="95" spans="1:13" ht="24.95" customHeight="1">
      <c r="A95" s="354"/>
      <c r="B95" s="354"/>
      <c r="C95" s="355"/>
      <c r="D95" s="341"/>
      <c r="E95" s="307"/>
      <c r="F95" s="307"/>
      <c r="G95" s="308"/>
      <c r="H95" s="345"/>
      <c r="I95" s="346"/>
      <c r="J95" s="347"/>
      <c r="K95" s="351"/>
      <c r="L95" s="352"/>
      <c r="M95" s="353"/>
    </row>
    <row r="96" spans="1:13" ht="24.95" customHeight="1">
      <c r="A96" s="354"/>
      <c r="B96" s="354"/>
      <c r="C96" s="355"/>
      <c r="D96" s="338" t="str">
        <f>IF('Goals ideas'!I193="X", 'Goals ideas'!B193, " ")</f>
        <v xml:space="preserve"> </v>
      </c>
      <c r="E96" s="339"/>
      <c r="F96" s="339"/>
      <c r="G96" s="340"/>
      <c r="H96" s="342"/>
      <c r="I96" s="343"/>
      <c r="J96" s="344"/>
      <c r="K96" s="348" t="str">
        <f>IF('Goals ideas'!I193="X", "Identify the date by which the practice will have developed standardized documentation template for personal and family mental health history.", " ")</f>
        <v xml:space="preserve"> </v>
      </c>
      <c r="L96" s="349"/>
      <c r="M96" s="350"/>
    </row>
    <row r="97" spans="1:13" ht="24.95" customHeight="1">
      <c r="A97" s="352"/>
      <c r="B97" s="352"/>
      <c r="C97" s="353"/>
      <c r="D97" s="341"/>
      <c r="E97" s="307"/>
      <c r="F97" s="307"/>
      <c r="G97" s="308"/>
      <c r="H97" s="345"/>
      <c r="I97" s="346"/>
      <c r="J97" s="347"/>
      <c r="K97" s="351"/>
      <c r="L97" s="352"/>
      <c r="M97" s="353"/>
    </row>
    <row r="98" spans="1:13" ht="18.75">
      <c r="A98" s="356" t="s">
        <v>356</v>
      </c>
      <c r="B98" s="356"/>
      <c r="C98" s="357"/>
      <c r="D98" s="358" t="s">
        <v>357</v>
      </c>
      <c r="E98" s="356"/>
      <c r="F98" s="356"/>
      <c r="G98" s="357"/>
      <c r="H98" s="360" t="s">
        <v>358</v>
      </c>
      <c r="I98" s="361"/>
      <c r="J98" s="362"/>
      <c r="K98" s="360" t="s">
        <v>360</v>
      </c>
      <c r="L98" s="361"/>
      <c r="M98" s="362"/>
    </row>
    <row r="99" spans="1:13" ht="24.95" customHeight="1">
      <c r="A99" s="349" t="s">
        <v>391</v>
      </c>
      <c r="B99" s="349"/>
      <c r="C99" s="350"/>
      <c r="D99" s="338" t="str">
        <f>IF('Goals ideas'!I207="X", 'Goals ideas'!B207, " ")</f>
        <v xml:space="preserve"> </v>
      </c>
      <c r="E99" s="339"/>
      <c r="F99" s="339"/>
      <c r="G99" s="340"/>
      <c r="H99" s="342"/>
      <c r="I99" s="343"/>
      <c r="J99" s="344"/>
      <c r="K99" s="348" t="str">
        <f>IF('Goals ideas'!I207="X", "Identify the date by which the QI team will have made the repository of resources for mental health care available to the practice for patient referrals.", " ")</f>
        <v xml:space="preserve"> </v>
      </c>
      <c r="L99" s="349"/>
      <c r="M99" s="350"/>
    </row>
    <row r="100" spans="1:13" ht="24.95" customHeight="1">
      <c r="A100" s="354"/>
      <c r="B100" s="354"/>
      <c r="C100" s="355"/>
      <c r="D100" s="341"/>
      <c r="E100" s="307"/>
      <c r="F100" s="307"/>
      <c r="G100" s="308"/>
      <c r="H100" s="345"/>
      <c r="I100" s="346"/>
      <c r="J100" s="347"/>
      <c r="K100" s="351"/>
      <c r="L100" s="352"/>
      <c r="M100" s="353"/>
    </row>
    <row r="101" spans="1:13" ht="24.95" customHeight="1">
      <c r="A101" s="354"/>
      <c r="B101" s="354"/>
      <c r="C101" s="355"/>
      <c r="D101" s="338" t="str">
        <f>IF('Goals ideas'!I208="X", 'Goals ideas'!B208, " ")</f>
        <v xml:space="preserve"> </v>
      </c>
      <c r="E101" s="339"/>
      <c r="F101" s="339"/>
      <c r="G101" s="340"/>
      <c r="H101" s="342"/>
      <c r="I101" s="343"/>
      <c r="J101" s="344"/>
      <c r="K101" s="348" t="str">
        <f>IF('Goals ideas'!I208="X", "Identify the date by which all clinician and staff will have completed the training on the perinatal mental health care workflow for referral resources.", " ")</f>
        <v xml:space="preserve"> </v>
      </c>
      <c r="L101" s="349"/>
      <c r="M101" s="350"/>
    </row>
    <row r="102" spans="1:13" ht="24.95" customHeight="1">
      <c r="A102" s="354"/>
      <c r="B102" s="354"/>
      <c r="C102" s="355"/>
      <c r="D102" s="341"/>
      <c r="E102" s="307"/>
      <c r="F102" s="307"/>
      <c r="G102" s="308"/>
      <c r="H102" s="345"/>
      <c r="I102" s="346"/>
      <c r="J102" s="347"/>
      <c r="K102" s="351"/>
      <c r="L102" s="352"/>
      <c r="M102" s="353"/>
    </row>
    <row r="103" spans="1:13" ht="24.95" customHeight="1">
      <c r="A103" s="354"/>
      <c r="B103" s="354"/>
      <c r="C103" s="355"/>
      <c r="D103" s="338" t="str">
        <f>IF('Goals ideas'!I209="X", 'Goals ideas'!B209, " ")</f>
        <v xml:space="preserve"> </v>
      </c>
      <c r="E103" s="339"/>
      <c r="F103" s="339"/>
      <c r="G103" s="340"/>
      <c r="H103" s="342"/>
      <c r="I103" s="343"/>
      <c r="J103" s="344"/>
      <c r="K103" s="348" t="str">
        <f>IF('Goals ideas'!I209="X", "Identify the date by which the QI team will have made the repository of resources for mental health care available to the practice for patient referrals.", " ")</f>
        <v xml:space="preserve"> </v>
      </c>
      <c r="L103" s="349"/>
      <c r="M103" s="350"/>
    </row>
    <row r="104" spans="1:13" ht="24.95" customHeight="1">
      <c r="A104" s="354"/>
      <c r="B104" s="354"/>
      <c r="C104" s="355"/>
      <c r="D104" s="341"/>
      <c r="E104" s="307"/>
      <c r="F104" s="307"/>
      <c r="G104" s="308"/>
      <c r="H104" s="345"/>
      <c r="I104" s="346"/>
      <c r="J104" s="347"/>
      <c r="K104" s="351"/>
      <c r="L104" s="352"/>
      <c r="M104" s="353"/>
    </row>
    <row r="105" spans="1:13" ht="24.95" customHeight="1">
      <c r="A105" s="354"/>
      <c r="B105" s="354"/>
      <c r="C105" s="355"/>
      <c r="D105" s="363" t="str">
        <f>IF('Goals ideas'!I210="X", 'Goals ideas'!B210, " ")</f>
        <v xml:space="preserve"> </v>
      </c>
      <c r="E105" s="364"/>
      <c r="F105" s="364"/>
      <c r="G105" s="365"/>
      <c r="H105" s="249"/>
      <c r="I105" s="250"/>
      <c r="J105" s="251"/>
      <c r="K105" s="348" t="str">
        <f>IF('Goals ideas'!I210="X", "Identify the date by which the [designee] will have identified and made the Practice Resource and Referral Directory to include preferred local mental health clinicians.", " ")</f>
        <v xml:space="preserve"> </v>
      </c>
      <c r="L105" s="349"/>
      <c r="M105" s="350"/>
    </row>
    <row r="106" spans="1:13" ht="24.95" customHeight="1">
      <c r="A106" s="354"/>
      <c r="B106" s="354"/>
      <c r="C106" s="355"/>
      <c r="D106" s="366"/>
      <c r="E106" s="367"/>
      <c r="F106" s="367"/>
      <c r="G106" s="368"/>
      <c r="H106" s="249"/>
      <c r="I106" s="250"/>
      <c r="J106" s="251"/>
      <c r="K106" s="351"/>
      <c r="L106" s="352"/>
      <c r="M106" s="353"/>
    </row>
    <row r="107" spans="1:13" ht="24.95" customHeight="1">
      <c r="A107" s="354"/>
      <c r="B107" s="354"/>
      <c r="C107" s="355"/>
      <c r="D107" s="363" t="str">
        <f>IF('Goals ideas'!I211="X", 'Goals ideas'!B211, " ")</f>
        <v xml:space="preserve"> </v>
      </c>
      <c r="E107" s="364"/>
      <c r="F107" s="364"/>
      <c r="G107" s="365"/>
      <c r="H107" s="342"/>
      <c r="I107" s="343"/>
      <c r="J107" s="344"/>
      <c r="K107" s="348" t="str">
        <f>IF('Goals ideas'!I211="X", "Identify the date by which the [designee] will have reviewed the Practice Resource and Referral Directory to assure inclusion of local mental health clinicians for patients who speak ____.", " ")</f>
        <v xml:space="preserve"> </v>
      </c>
      <c r="L107" s="349"/>
      <c r="M107" s="350"/>
    </row>
    <row r="108" spans="1:13" ht="24.95" customHeight="1">
      <c r="A108" s="352"/>
      <c r="B108" s="352"/>
      <c r="C108" s="353"/>
      <c r="D108" s="366"/>
      <c r="E108" s="367"/>
      <c r="F108" s="367"/>
      <c r="G108" s="368"/>
      <c r="H108" s="345"/>
      <c r="I108" s="346"/>
      <c r="J108" s="347"/>
      <c r="K108" s="351"/>
      <c r="L108" s="352"/>
      <c r="M108" s="353"/>
    </row>
    <row r="109" spans="1:13" ht="18.75">
      <c r="A109" s="356" t="s">
        <v>356</v>
      </c>
      <c r="B109" s="356"/>
      <c r="C109" s="357"/>
      <c r="D109" s="358" t="s">
        <v>357</v>
      </c>
      <c r="E109" s="356"/>
      <c r="F109" s="356"/>
      <c r="G109" s="357"/>
      <c r="H109" s="360" t="s">
        <v>358</v>
      </c>
      <c r="I109" s="361"/>
      <c r="J109" s="362"/>
      <c r="K109" s="360" t="s">
        <v>360</v>
      </c>
      <c r="L109" s="361"/>
      <c r="M109" s="362"/>
    </row>
    <row r="110" spans="1:13" ht="32.25" customHeight="1">
      <c r="A110" s="354" t="s">
        <v>362</v>
      </c>
      <c r="B110" s="354"/>
      <c r="C110" s="355"/>
      <c r="D110" s="338" t="str">
        <f>IF('Goals ideas'!I223="X", 'Goals ideas'!B223, " ")</f>
        <v xml:space="preserve"> </v>
      </c>
      <c r="E110" s="339"/>
      <c r="F110" s="339"/>
      <c r="G110" s="340"/>
      <c r="H110" s="342"/>
      <c r="I110" s="343"/>
      <c r="J110" s="344"/>
      <c r="K110" s="348" t="str">
        <f>IF('Goals ideas'!I223="X","Three months following implementation, the [designee] will audit 15 charts of patients with a positive mental health screen for documentation of a treatment plan that indicates participation in/refer to therapy, or patient decline of therapy.", " ")</f>
        <v xml:space="preserve"> </v>
      </c>
      <c r="L110" s="349"/>
      <c r="M110" s="350"/>
    </row>
    <row r="111" spans="1:13" ht="32.25" customHeight="1">
      <c r="A111" s="354"/>
      <c r="B111" s="354"/>
      <c r="C111" s="355"/>
      <c r="D111" s="341"/>
      <c r="E111" s="307"/>
      <c r="F111" s="307"/>
      <c r="G111" s="308"/>
      <c r="H111" s="345"/>
      <c r="I111" s="346"/>
      <c r="J111" s="347"/>
      <c r="K111" s="351"/>
      <c r="L111" s="352"/>
      <c r="M111" s="353"/>
    </row>
    <row r="112" spans="1:13" ht="24.95" customHeight="1">
      <c r="A112" s="354"/>
      <c r="B112" s="354"/>
      <c r="C112" s="355"/>
      <c r="D112" s="338" t="str">
        <f>IF('Goals ideas'!I225="X", 'Goals ideas'!B225, " ")</f>
        <v xml:space="preserve"> </v>
      </c>
      <c r="E112" s="339"/>
      <c r="F112" s="339"/>
      <c r="G112" s="340"/>
      <c r="H112" s="342"/>
      <c r="I112" s="343"/>
      <c r="J112" s="344"/>
      <c r="K112" s="348" t="str">
        <f>IF('Goals ideas'!I225="X", "Identify the date by which the practice will have developed standardized language for explaining the therapy and referral options to patients.", " ")</f>
        <v xml:space="preserve"> </v>
      </c>
      <c r="L112" s="349"/>
      <c r="M112" s="350"/>
    </row>
    <row r="113" spans="1:13" ht="24.95" customHeight="1">
      <c r="A113" s="354"/>
      <c r="B113" s="354"/>
      <c r="C113" s="355"/>
      <c r="D113" s="341"/>
      <c r="E113" s="307"/>
      <c r="F113" s="307"/>
      <c r="G113" s="308"/>
      <c r="H113" s="345"/>
      <c r="I113" s="346"/>
      <c r="J113" s="347"/>
      <c r="K113" s="351"/>
      <c r="L113" s="352"/>
      <c r="M113" s="353"/>
    </row>
    <row r="114" spans="1:13" ht="15" customHeight="1">
      <c r="A114" s="354"/>
      <c r="B114" s="354"/>
      <c r="C114" s="355"/>
      <c r="D114" s="338" t="str">
        <f>IF('Goals ideas'!I231="X", 'Goals ideas'!B231, " ")</f>
        <v xml:space="preserve"> </v>
      </c>
      <c r="E114" s="339"/>
      <c r="F114" s="339"/>
      <c r="G114" s="340"/>
      <c r="H114" s="342"/>
      <c r="I114" s="343"/>
      <c r="J114" s="344"/>
      <c r="K114" s="348" t="str">
        <f>IF('Goals ideas'!I231="X", "Identify the date by which the practice will have plan for integrating/embedding therapy services into the practice.", " ")</f>
        <v xml:space="preserve"> </v>
      </c>
      <c r="L114" s="349"/>
      <c r="M114" s="350"/>
    </row>
    <row r="115" spans="1:13" ht="15" customHeight="1">
      <c r="A115" s="354"/>
      <c r="B115" s="354"/>
      <c r="C115" s="355"/>
      <c r="D115" s="341"/>
      <c r="E115" s="307"/>
      <c r="F115" s="307"/>
      <c r="G115" s="308"/>
      <c r="H115" s="345"/>
      <c r="I115" s="346"/>
      <c r="J115" s="347"/>
      <c r="K115" s="351"/>
      <c r="L115" s="352"/>
      <c r="M115" s="353"/>
    </row>
    <row r="116" spans="1:13" ht="24" customHeight="1">
      <c r="A116" s="354"/>
      <c r="B116" s="354"/>
      <c r="C116" s="355"/>
      <c r="D116" s="338" t="str">
        <f>IF('Goals ideas'!I237="X", 'Goals ideas'!B237, " ")</f>
        <v xml:space="preserve"> </v>
      </c>
      <c r="E116" s="339"/>
      <c r="F116" s="339"/>
      <c r="G116" s="340"/>
      <c r="H116" s="342"/>
      <c r="I116" s="343"/>
      <c r="J116" s="344"/>
      <c r="K116" s="348" t="str">
        <f>IF('Goals ideas'!I237="X","Three months following implementation, the [designee] will audit 15 charts of patients with a positive for bipolar disorder for documentation of a plan that indicates participation in/refer to psychiatrist, or patient decline of referral."," ")</f>
        <v xml:space="preserve"> </v>
      </c>
      <c r="L116" s="349"/>
      <c r="M116" s="350"/>
    </row>
    <row r="117" spans="1:13" ht="30" customHeight="1">
      <c r="A117" s="354"/>
      <c r="B117" s="354"/>
      <c r="C117" s="355"/>
      <c r="D117" s="341"/>
      <c r="E117" s="307"/>
      <c r="F117" s="307"/>
      <c r="G117" s="308"/>
      <c r="H117" s="345"/>
      <c r="I117" s="346"/>
      <c r="J117" s="347"/>
      <c r="K117" s="351"/>
      <c r="L117" s="352"/>
      <c r="M117" s="353"/>
    </row>
    <row r="118" spans="1:13" ht="24.95" customHeight="1">
      <c r="A118" s="354"/>
      <c r="B118" s="354"/>
      <c r="C118" s="355"/>
      <c r="D118" s="338" t="str">
        <f>IF('Goals ideas'!I244="X", 'Goals ideas'!B244, " ")</f>
        <v xml:space="preserve"> </v>
      </c>
      <c r="E118" s="339"/>
      <c r="F118" s="339"/>
      <c r="G118" s="340"/>
      <c r="H118" s="342"/>
      <c r="I118" s="343"/>
      <c r="J118" s="344"/>
      <c r="K118" s="348" t="str">
        <f>IF('Goals ideas'!I244="X", "Identify the date by which all clinicians and staff will have completed the training on the perinatal mental health care workflow for emergency referrals and managing safety concerns.", " ")</f>
        <v xml:space="preserve"> </v>
      </c>
      <c r="L118" s="349"/>
      <c r="M118" s="350"/>
    </row>
    <row r="119" spans="1:13" ht="24.95" customHeight="1">
      <c r="A119" s="354"/>
      <c r="B119" s="354"/>
      <c r="C119" s="355"/>
      <c r="D119" s="341"/>
      <c r="E119" s="307"/>
      <c r="F119" s="307"/>
      <c r="G119" s="308"/>
      <c r="H119" s="345"/>
      <c r="I119" s="346"/>
      <c r="J119" s="347"/>
      <c r="K119" s="351"/>
      <c r="L119" s="352"/>
      <c r="M119" s="353"/>
    </row>
    <row r="120" spans="1:13" ht="28.5" customHeight="1">
      <c r="A120" s="354"/>
      <c r="B120" s="354"/>
      <c r="C120" s="355"/>
      <c r="D120" s="338" t="str">
        <f>IF('Goals ideas'!I245="X", 'Goals ideas'!B245, " ")</f>
        <v xml:space="preserve"> </v>
      </c>
      <c r="E120" s="339"/>
      <c r="F120" s="339"/>
      <c r="G120" s="340"/>
      <c r="H120" s="342"/>
      <c r="I120" s="343"/>
      <c r="J120" s="344"/>
      <c r="K120" s="348" t="str">
        <f>IF('Goals ideas'!I245="X", "Identify the date by which the practice will have a documented workflow for screening, assessing, and disposition plan for managing patients who are experiencing suicidality or in acute mental health crises.", " ")</f>
        <v xml:space="preserve"> </v>
      </c>
      <c r="L120" s="349"/>
      <c r="M120" s="350"/>
    </row>
    <row r="121" spans="1:13" ht="43.5" customHeight="1">
      <c r="A121" s="352"/>
      <c r="B121" s="352"/>
      <c r="C121" s="353"/>
      <c r="D121" s="341"/>
      <c r="E121" s="307"/>
      <c r="F121" s="307"/>
      <c r="G121" s="308"/>
      <c r="H121" s="345"/>
      <c r="I121" s="346"/>
      <c r="J121" s="347"/>
      <c r="K121" s="351"/>
      <c r="L121" s="352"/>
      <c r="M121" s="353"/>
    </row>
    <row r="122" spans="1:13" ht="18.75">
      <c r="A122" s="356" t="s">
        <v>356</v>
      </c>
      <c r="B122" s="356"/>
      <c r="C122" s="357"/>
      <c r="D122" s="358" t="s">
        <v>357</v>
      </c>
      <c r="E122" s="356"/>
      <c r="F122" s="356"/>
      <c r="G122" s="357"/>
      <c r="H122" s="358" t="s">
        <v>358</v>
      </c>
      <c r="I122" s="356"/>
      <c r="J122" s="357"/>
      <c r="K122" s="358" t="s">
        <v>360</v>
      </c>
      <c r="L122" s="356"/>
      <c r="M122" s="357"/>
    </row>
    <row r="123" spans="1:13" ht="24.95" customHeight="1">
      <c r="A123" s="359" t="s">
        <v>363</v>
      </c>
      <c r="B123" s="359"/>
      <c r="C123" s="355"/>
      <c r="D123" s="338" t="str">
        <f>IF('Goals ideas'!I257="X", 'Goals ideas'!B257, " ")</f>
        <v xml:space="preserve"> </v>
      </c>
      <c r="E123" s="339"/>
      <c r="F123" s="339"/>
      <c r="G123" s="340"/>
      <c r="H123" s="342"/>
      <c r="I123" s="343"/>
      <c r="J123" s="344"/>
      <c r="K123" s="348" t="str">
        <f>IF('Goals ideas'!I257="X","Three months following implementation, the [designee] will audit 15 charts of patients with a positive mental health screen for documentation of  consideration of medication treatment.", " ")</f>
        <v xml:space="preserve"> </v>
      </c>
      <c r="L123" s="349"/>
      <c r="M123" s="350"/>
    </row>
    <row r="124" spans="1:13" ht="24.95" customHeight="1">
      <c r="A124" s="359"/>
      <c r="B124" s="359"/>
      <c r="C124" s="355"/>
      <c r="D124" s="341"/>
      <c r="E124" s="307"/>
      <c r="F124" s="307"/>
      <c r="G124" s="308"/>
      <c r="H124" s="345"/>
      <c r="I124" s="346"/>
      <c r="J124" s="347"/>
      <c r="K124" s="351"/>
      <c r="L124" s="352"/>
      <c r="M124" s="353"/>
    </row>
    <row r="125" spans="1:13">
      <c r="A125" s="359"/>
      <c r="B125" s="359"/>
      <c r="C125" s="355"/>
      <c r="D125" s="338" t="str">
        <f>IF('Goals ideas'!I264="X", 'Goals ideas'!B264, " ")</f>
        <v xml:space="preserve"> </v>
      </c>
      <c r="E125" s="339"/>
      <c r="F125" s="339"/>
      <c r="G125" s="340"/>
      <c r="H125" s="342"/>
      <c r="I125" s="343"/>
      <c r="J125" s="344"/>
      <c r="K125" s="348" t="str">
        <f>IF('Goals ideas'!I264="X", "Identify the date that the practice will have a plan for goal criteria.", " ")</f>
        <v xml:space="preserve"> </v>
      </c>
      <c r="L125" s="349"/>
      <c r="M125" s="350"/>
    </row>
    <row r="126" spans="1:13">
      <c r="A126" s="359"/>
      <c r="B126" s="359"/>
      <c r="C126" s="355"/>
      <c r="D126" s="341"/>
      <c r="E126" s="307"/>
      <c r="F126" s="307"/>
      <c r="G126" s="308"/>
      <c r="H126" s="345"/>
      <c r="I126" s="346"/>
      <c r="J126" s="347"/>
      <c r="K126" s="351"/>
      <c r="L126" s="352"/>
      <c r="M126" s="353"/>
    </row>
    <row r="127" spans="1:13" ht="15" customHeight="1">
      <c r="A127" s="359"/>
      <c r="B127" s="359"/>
      <c r="C127" s="355"/>
      <c r="D127" s="338" t="str">
        <f>IF('Goals ideas'!I265="X", 'Goals ideas'!B265, " ")</f>
        <v xml:space="preserve"> </v>
      </c>
      <c r="E127" s="339"/>
      <c r="F127" s="339"/>
      <c r="G127" s="340"/>
      <c r="H127" s="342"/>
      <c r="I127" s="343"/>
      <c r="J127" s="344"/>
      <c r="K127" s="348" t="str">
        <f>IF('Goals ideas'!I265="X", "Identify the date by which the clinician’s name will be included in the Resource and Referral Directory.", " ")</f>
        <v xml:space="preserve"> </v>
      </c>
      <c r="L127" s="349"/>
      <c r="M127" s="350"/>
    </row>
    <row r="128" spans="1:13" ht="15" customHeight="1">
      <c r="A128" s="359"/>
      <c r="B128" s="359"/>
      <c r="C128" s="355"/>
      <c r="D128" s="341"/>
      <c r="E128" s="307"/>
      <c r="F128" s="307"/>
      <c r="G128" s="308"/>
      <c r="H128" s="345"/>
      <c r="I128" s="346"/>
      <c r="J128" s="347"/>
      <c r="K128" s="351"/>
      <c r="L128" s="352"/>
      <c r="M128" s="353"/>
    </row>
    <row r="129" spans="1:13" ht="15" customHeight="1">
      <c r="A129" s="359"/>
      <c r="B129" s="359"/>
      <c r="C129" s="355"/>
      <c r="D129" s="338" t="str">
        <f>IF('Goals ideas'!I271="X", 'Goals ideas'!B271, " ")</f>
        <v xml:space="preserve"> </v>
      </c>
      <c r="E129" s="339"/>
      <c r="F129" s="339"/>
      <c r="G129" s="340"/>
      <c r="H129" s="342"/>
      <c r="I129" s="343"/>
      <c r="J129" s="344"/>
      <c r="K129" s="348" t="str">
        <f>IF('Goals ideas'!I271="X", "Identify the date by which the practice has a plan for pursuing integrating embedded bridge therapy and pharmacotherapy clinicians.", " ")</f>
        <v xml:space="preserve"> </v>
      </c>
      <c r="L129" s="349"/>
      <c r="M129" s="350"/>
    </row>
    <row r="130" spans="1:13" ht="15" customHeight="1">
      <c r="A130" s="359"/>
      <c r="B130" s="359"/>
      <c r="C130" s="355"/>
      <c r="D130" s="341"/>
      <c r="E130" s="307"/>
      <c r="F130" s="307"/>
      <c r="G130" s="308"/>
      <c r="H130" s="345"/>
      <c r="I130" s="346"/>
      <c r="J130" s="347"/>
      <c r="K130" s="351"/>
      <c r="L130" s="352"/>
      <c r="M130" s="353"/>
    </row>
    <row r="131" spans="1:13" ht="33" customHeight="1">
      <c r="A131" s="359"/>
      <c r="B131" s="359"/>
      <c r="C131" s="355"/>
      <c r="D131" s="338" t="str">
        <f>IF('Goals ideas'!I277="X", 'Goals ideas'!B277, " ")</f>
        <v xml:space="preserve"> </v>
      </c>
      <c r="E131" s="339"/>
      <c r="F131" s="339"/>
      <c r="G131" s="340"/>
      <c r="H131" s="342"/>
      <c r="I131" s="343"/>
      <c r="J131" s="344"/>
      <c r="K131" s="348" t="str">
        <f>IF('Goals ideas'!I277="X", "Identify the date by which the practice will have a procedure regarding perinatal mental health that meets goal criteria.", " ")</f>
        <v xml:space="preserve"> </v>
      </c>
      <c r="L131" s="349"/>
      <c r="M131" s="350"/>
    </row>
    <row r="132" spans="1:13" ht="24" customHeight="1">
      <c r="A132" s="352"/>
      <c r="B132" s="352"/>
      <c r="C132" s="353"/>
      <c r="D132" s="341"/>
      <c r="E132" s="307"/>
      <c r="F132" s="307"/>
      <c r="G132" s="308"/>
      <c r="H132" s="345"/>
      <c r="I132" s="346"/>
      <c r="J132" s="347"/>
      <c r="K132" s="351"/>
      <c r="L132" s="352"/>
      <c r="M132" s="353"/>
    </row>
    <row r="133" spans="1:13" ht="18.75">
      <c r="A133" s="356" t="s">
        <v>356</v>
      </c>
      <c r="B133" s="356"/>
      <c r="C133" s="357"/>
      <c r="D133" s="358" t="s">
        <v>357</v>
      </c>
      <c r="E133" s="356"/>
      <c r="F133" s="356"/>
      <c r="G133" s="357"/>
      <c r="H133" s="358" t="s">
        <v>358</v>
      </c>
      <c r="I133" s="356"/>
      <c r="J133" s="357"/>
      <c r="K133" s="358" t="s">
        <v>360</v>
      </c>
      <c r="L133" s="356"/>
      <c r="M133" s="357"/>
    </row>
    <row r="134" spans="1:13" ht="15" customHeight="1">
      <c r="A134" s="354" t="s">
        <v>392</v>
      </c>
      <c r="B134" s="354"/>
      <c r="C134" s="355"/>
      <c r="D134" s="338" t="str">
        <f>IF('Goals ideas'!I289="X", 'Goals ideas'!B289, " ")</f>
        <v xml:space="preserve"> </v>
      </c>
      <c r="E134" s="339"/>
      <c r="F134" s="339"/>
      <c r="G134" s="340"/>
      <c r="H134" s="342"/>
      <c r="I134" s="343"/>
      <c r="J134" s="344"/>
      <c r="K134" s="348" t="str">
        <f>IF('Goals ideas'!I289="X", "Identify the date that screen results in EMR will be displayed as a flowsheet or other format for sequential comparison.", " ")</f>
        <v xml:space="preserve"> </v>
      </c>
      <c r="L134" s="349"/>
      <c r="M134" s="350"/>
    </row>
    <row r="135" spans="1:13" ht="15" customHeight="1">
      <c r="A135" s="354"/>
      <c r="B135" s="354"/>
      <c r="C135" s="355"/>
      <c r="D135" s="341"/>
      <c r="E135" s="307"/>
      <c r="F135" s="307"/>
      <c r="G135" s="308"/>
      <c r="H135" s="345"/>
      <c r="I135" s="346"/>
      <c r="J135" s="347"/>
      <c r="K135" s="351"/>
      <c r="L135" s="352"/>
      <c r="M135" s="353"/>
    </row>
    <row r="136" spans="1:13" ht="24.95" customHeight="1">
      <c r="A136" s="354"/>
      <c r="B136" s="354"/>
      <c r="C136" s="355"/>
      <c r="D136" s="338" t="str">
        <f>IF('Goals ideas'!I290="X", 'Goals ideas'!B290, " ")</f>
        <v xml:space="preserve"> </v>
      </c>
      <c r="E136" s="339"/>
      <c r="F136" s="339"/>
      <c r="G136" s="340"/>
      <c r="H136" s="342"/>
      <c r="I136" s="343"/>
      <c r="J136" s="344"/>
      <c r="K136" s="348" t="str">
        <f>IF('Goals ideas'!I290="X","Two months following implementation of standardized documentation, the [designee] will audit 15 patient charts of patients for consistency with the documentation plan.", " ")</f>
        <v xml:space="preserve"> </v>
      </c>
      <c r="L136" s="349"/>
      <c r="M136" s="350"/>
    </row>
    <row r="137" spans="1:13" ht="24.95" customHeight="1">
      <c r="A137" s="354"/>
      <c r="B137" s="354"/>
      <c r="C137" s="355"/>
      <c r="D137" s="341"/>
      <c r="E137" s="307"/>
      <c r="F137" s="307"/>
      <c r="G137" s="308"/>
      <c r="H137" s="345"/>
      <c r="I137" s="346"/>
      <c r="J137" s="347"/>
      <c r="K137" s="351"/>
      <c r="L137" s="352"/>
      <c r="M137" s="353"/>
    </row>
    <row r="138" spans="1:13" ht="24" customHeight="1">
      <c r="A138" s="354"/>
      <c r="B138" s="354"/>
      <c r="C138" s="355"/>
      <c r="D138" s="338" t="str">
        <f>IF('Goals ideas'!I296="X", 'Goals ideas'!B296, " ")</f>
        <v xml:space="preserve"> </v>
      </c>
      <c r="E138" s="339"/>
      <c r="F138" s="339"/>
      <c r="G138" s="340"/>
      <c r="H138" s="342"/>
      <c r="I138" s="343"/>
      <c r="J138" s="344"/>
      <c r="K138" s="348" t="str">
        <f>IF('Goals ideas'!I296="X","On the second Friday of the month, the [designee] will spot-check 15 charts selected two months prior for documentation of repeat screening.", " ")</f>
        <v xml:space="preserve"> </v>
      </c>
      <c r="L138" s="349"/>
      <c r="M138" s="350"/>
    </row>
    <row r="139" spans="1:13" ht="27" customHeight="1">
      <c r="A139" s="354"/>
      <c r="B139" s="354"/>
      <c r="C139" s="355"/>
      <c r="D139" s="341"/>
      <c r="E139" s="307"/>
      <c r="F139" s="307"/>
      <c r="G139" s="308"/>
      <c r="H139" s="345"/>
      <c r="I139" s="346"/>
      <c r="J139" s="347"/>
      <c r="K139" s="351"/>
      <c r="L139" s="352"/>
      <c r="M139" s="353"/>
    </row>
    <row r="140" spans="1:13" ht="24.95" customHeight="1">
      <c r="A140" s="354"/>
      <c r="B140" s="354"/>
      <c r="C140" s="355"/>
      <c r="D140" s="338" t="str">
        <f>IF('Goals ideas'!I304="X", 'Goals ideas'!B304, " ")</f>
        <v xml:space="preserve"> </v>
      </c>
      <c r="E140" s="339"/>
      <c r="F140" s="339"/>
      <c r="G140" s="340"/>
      <c r="H140" s="342"/>
      <c r="I140" s="343"/>
      <c r="J140" s="344"/>
      <c r="K140" s="348" t="str">
        <f>IF('Goals ideas'!I304="X","On the second Friday of the month, the [designee] will spot-check 15 charts selected two months prior for documentation of repeat screening.", " ")</f>
        <v xml:space="preserve"> </v>
      </c>
      <c r="L140" s="349"/>
      <c r="M140" s="350"/>
    </row>
    <row r="141" spans="1:13" ht="24.95" customHeight="1">
      <c r="A141" s="354"/>
      <c r="B141" s="354"/>
      <c r="C141" s="355"/>
      <c r="D141" s="341"/>
      <c r="E141" s="307"/>
      <c r="F141" s="307"/>
      <c r="G141" s="308"/>
      <c r="H141" s="345"/>
      <c r="I141" s="346"/>
      <c r="J141" s="347"/>
      <c r="K141" s="351"/>
      <c r="L141" s="352"/>
      <c r="M141" s="353"/>
    </row>
    <row r="142" spans="1:13" ht="15" customHeight="1">
      <c r="A142" s="354"/>
      <c r="B142" s="354"/>
      <c r="C142" s="355"/>
      <c r="D142" s="338" t="str">
        <f>IF('Goals ideas'!I305="X", 'Goals ideas'!B305, " ")</f>
        <v xml:space="preserve"> </v>
      </c>
      <c r="E142" s="339"/>
      <c r="F142" s="339"/>
      <c r="G142" s="340"/>
      <c r="H142" s="342"/>
      <c r="I142" s="343"/>
      <c r="J142" s="344"/>
      <c r="K142" s="348" t="str">
        <f>IF('Goals ideas'!I305="X", "Identify the date that EHR perinatal mental health rescreening reminders will be implemented.", " ")</f>
        <v xml:space="preserve"> </v>
      </c>
      <c r="L142" s="349"/>
      <c r="M142" s="350"/>
    </row>
    <row r="143" spans="1:13" ht="15" customHeight="1">
      <c r="A143" s="354"/>
      <c r="B143" s="354"/>
      <c r="C143" s="355"/>
      <c r="D143" s="341"/>
      <c r="E143" s="307"/>
      <c r="F143" s="307"/>
      <c r="G143" s="308"/>
      <c r="H143" s="345"/>
      <c r="I143" s="346"/>
      <c r="J143" s="347"/>
      <c r="K143" s="351"/>
      <c r="L143" s="352"/>
      <c r="M143" s="353"/>
    </row>
    <row r="144" spans="1:13" ht="24.95" customHeight="1">
      <c r="A144" s="354"/>
      <c r="B144" s="354"/>
      <c r="C144" s="355"/>
      <c r="D144" s="338" t="str">
        <f>IF('Goals ideas'!I307="X", 'Goals ideas'!B307, " ")</f>
        <v xml:space="preserve"> </v>
      </c>
      <c r="E144" s="339"/>
      <c r="F144" s="339"/>
      <c r="G144" s="340"/>
      <c r="H144" s="342"/>
      <c r="I144" s="343"/>
      <c r="J144" s="344"/>
      <c r="K144" s="348" t="str">
        <f>IF('Goals ideas'!I307="X","On the second Friday of the month, the [designee] will spot-check 15 charts selected two months prior for documentation of a treatment plan review when repeat screening remains positive.", " ")</f>
        <v xml:space="preserve"> </v>
      </c>
      <c r="L144" s="349"/>
      <c r="M144" s="350"/>
    </row>
    <row r="145" spans="1:13" ht="24.95" customHeight="1">
      <c r="A145" s="352"/>
      <c r="B145" s="352"/>
      <c r="C145" s="353"/>
      <c r="D145" s="341"/>
      <c r="E145" s="307"/>
      <c r="F145" s="307"/>
      <c r="G145" s="308"/>
      <c r="H145" s="345"/>
      <c r="I145" s="346"/>
      <c r="J145" s="347"/>
      <c r="K145" s="351"/>
      <c r="L145" s="352"/>
      <c r="M145" s="353"/>
    </row>
    <row r="146" spans="1:13" ht="18.75">
      <c r="A146" s="356" t="s">
        <v>356</v>
      </c>
      <c r="B146" s="356"/>
      <c r="C146" s="357"/>
      <c r="D146" s="358" t="s">
        <v>357</v>
      </c>
      <c r="E146" s="356"/>
      <c r="F146" s="356"/>
      <c r="G146" s="357"/>
      <c r="H146" s="358" t="s">
        <v>358</v>
      </c>
      <c r="I146" s="356"/>
      <c r="J146" s="357"/>
      <c r="K146" s="358" t="s">
        <v>360</v>
      </c>
      <c r="L146" s="356"/>
      <c r="M146" s="357"/>
    </row>
    <row r="147" spans="1:13" ht="32.25" customHeight="1">
      <c r="A147" s="354" t="s">
        <v>393</v>
      </c>
      <c r="B147" s="354"/>
      <c r="C147" s="355"/>
      <c r="D147" s="338" t="str">
        <f>IF('Goals ideas'!I319="X", 'Goals ideas'!B319, " ")</f>
        <v xml:space="preserve"> </v>
      </c>
      <c r="E147" s="339"/>
      <c r="F147" s="339"/>
      <c r="G147" s="340"/>
      <c r="H147" s="342"/>
      <c r="I147" s="343"/>
      <c r="J147" s="344"/>
      <c r="K147" s="348" t="str">
        <f>IF('Goals ideas'!I319="X","Three months following implementation, the [designee] will spot-check 15 charts of patients with a positive mental health screen during pregnancy for documentation of the prior screens in the comprehensive postpartum visit treatment plan.", " ")</f>
        <v xml:space="preserve"> </v>
      </c>
      <c r="L147" s="349"/>
      <c r="M147" s="350"/>
    </row>
    <row r="148" spans="1:13" ht="32.25" customHeight="1">
      <c r="A148" s="354"/>
      <c r="B148" s="354"/>
      <c r="C148" s="355"/>
      <c r="D148" s="341"/>
      <c r="E148" s="307"/>
      <c r="F148" s="307"/>
      <c r="G148" s="308"/>
      <c r="H148" s="345"/>
      <c r="I148" s="346"/>
      <c r="J148" s="347"/>
      <c r="K148" s="351"/>
      <c r="L148" s="352"/>
      <c r="M148" s="353"/>
    </row>
    <row r="149" spans="1:13" ht="24.95" customHeight="1">
      <c r="A149" s="354"/>
      <c r="B149" s="354"/>
      <c r="C149" s="355"/>
      <c r="D149" s="338" t="str">
        <f>IF('Goals ideas'!I326="X", 'Goals ideas'!B326, " ")</f>
        <v xml:space="preserve"> </v>
      </c>
      <c r="E149" s="339"/>
      <c r="F149" s="339"/>
      <c r="G149" s="340"/>
      <c r="H149" s="342"/>
      <c r="I149" s="343"/>
      <c r="J149" s="344"/>
      <c r="K149" s="348" t="str">
        <f>IF('Goals ideas'!I326="X", "Identify the date that the practice perinatal mental health procedures will include guidance regarding documentation of positive prenatal screens in the comprehensive postpartum visit treatment plan.", " ")</f>
        <v xml:space="preserve"> </v>
      </c>
      <c r="L149" s="349"/>
      <c r="M149" s="350"/>
    </row>
    <row r="150" spans="1:13" ht="24.95" customHeight="1">
      <c r="A150" s="354"/>
      <c r="B150" s="354"/>
      <c r="C150" s="355"/>
      <c r="D150" s="341"/>
      <c r="E150" s="307"/>
      <c r="F150" s="307"/>
      <c r="G150" s="308"/>
      <c r="H150" s="345"/>
      <c r="I150" s="346"/>
      <c r="J150" s="347"/>
      <c r="K150" s="351"/>
      <c r="L150" s="352"/>
      <c r="M150" s="353"/>
    </row>
    <row r="151" spans="1:13" ht="32.25" customHeight="1">
      <c r="A151" s="354"/>
      <c r="B151" s="354"/>
      <c r="C151" s="355"/>
      <c r="D151" s="338" t="str">
        <f>IF('Goals ideas'!I327="X", 'Goals ideas'!B327, " ")</f>
        <v xml:space="preserve"> </v>
      </c>
      <c r="E151" s="339"/>
      <c r="F151" s="339"/>
      <c r="G151" s="340"/>
      <c r="H151" s="342"/>
      <c r="I151" s="343"/>
      <c r="J151" s="344"/>
      <c r="K151" s="348" t="str">
        <f>IF('Goals ideas'!I327="X", "Identify the date that the practice perinatal mental health procedures will include guidance regarding corresponding with post-perinatal care clinicians to transition patient mental health care for women who continue to screen positive.", " ")</f>
        <v xml:space="preserve"> </v>
      </c>
      <c r="L151" s="349"/>
      <c r="M151" s="350"/>
    </row>
    <row r="152" spans="1:13" ht="32.25" customHeight="1">
      <c r="A152" s="354"/>
      <c r="B152" s="354"/>
      <c r="C152" s="355"/>
      <c r="D152" s="341"/>
      <c r="E152" s="307"/>
      <c r="F152" s="307"/>
      <c r="G152" s="308"/>
      <c r="H152" s="345"/>
      <c r="I152" s="346"/>
      <c r="J152" s="347"/>
      <c r="K152" s="351"/>
      <c r="L152" s="352"/>
      <c r="M152" s="353"/>
    </row>
    <row r="153" spans="1:13" ht="32.25" customHeight="1">
      <c r="A153" s="354"/>
      <c r="B153" s="354"/>
      <c r="C153" s="355"/>
      <c r="D153" s="338" t="str">
        <f>IF('Goals ideas'!I333="X", 'Goals ideas'!B333, " ")</f>
        <v xml:space="preserve"> </v>
      </c>
      <c r="E153" s="339"/>
      <c r="F153" s="339"/>
      <c r="G153" s="340"/>
      <c r="H153" s="342"/>
      <c r="I153" s="343"/>
      <c r="J153" s="344"/>
      <c r="K153" s="348" t="str">
        <f>IF('Goals ideas'!I333="X","Three months following implementation, the [designee] will spot-check 15 charts of patients with a positive mental health screen at postpartum for documentation or communication regarding transition of care.", " ")</f>
        <v xml:space="preserve"> </v>
      </c>
      <c r="L153" s="349"/>
      <c r="M153" s="350"/>
    </row>
    <row r="154" spans="1:13" ht="32.25" customHeight="1">
      <c r="A154" s="354"/>
      <c r="B154" s="354"/>
      <c r="C154" s="355"/>
      <c r="D154" s="341"/>
      <c r="E154" s="307"/>
      <c r="F154" s="307"/>
      <c r="G154" s="308"/>
      <c r="H154" s="345"/>
      <c r="I154" s="346"/>
      <c r="J154" s="347"/>
      <c r="K154" s="351"/>
      <c r="L154" s="352"/>
      <c r="M154" s="353"/>
    </row>
    <row r="155" spans="1:13" ht="32.25" customHeight="1">
      <c r="A155" s="354"/>
      <c r="B155" s="354"/>
      <c r="C155" s="355"/>
      <c r="D155" s="338" t="str">
        <f>IF('Goals ideas'!I340="X", 'Goals ideas'!B340, " ")</f>
        <v xml:space="preserve"> </v>
      </c>
      <c r="E155" s="339"/>
      <c r="F155" s="339"/>
      <c r="G155" s="340"/>
      <c r="H155" s="342"/>
      <c r="I155" s="343"/>
      <c r="J155" s="344"/>
      <c r="K155" s="348" t="str">
        <f>IF('Goals ideas'!I340="X", "Identify the date that the practice perinatal mental health procedures will include guidance regarding corresponding with post-perinatal care clinicians to transition patient mental health care for women who screen positive.", " ")</f>
        <v xml:space="preserve"> </v>
      </c>
      <c r="L155" s="349"/>
      <c r="M155" s="350"/>
    </row>
    <row r="156" spans="1:13" ht="32.25" customHeight="1">
      <c r="A156" s="354"/>
      <c r="B156" s="354"/>
      <c r="C156" s="355"/>
      <c r="D156" s="341"/>
      <c r="E156" s="307"/>
      <c r="F156" s="307"/>
      <c r="G156" s="308"/>
      <c r="H156" s="345"/>
      <c r="I156" s="346"/>
      <c r="J156" s="347"/>
      <c r="K156" s="351"/>
      <c r="L156" s="352"/>
      <c r="M156" s="353"/>
    </row>
    <row r="157" spans="1:13" ht="32.25" customHeight="1">
      <c r="A157" s="354"/>
      <c r="B157" s="354"/>
      <c r="C157" s="355"/>
      <c r="D157" s="338" t="str">
        <f>IF('Goals ideas'!I341="X", 'Goals ideas'!B341, " ")</f>
        <v xml:space="preserve"> </v>
      </c>
      <c r="E157" s="339"/>
      <c r="F157" s="339"/>
      <c r="G157" s="340"/>
      <c r="H157" s="342"/>
      <c r="I157" s="343"/>
      <c r="J157" s="344"/>
      <c r="K157" s="348" t="str">
        <f>IF('Goals ideas'!I341="X", "Identify the date that the practice perinatal mental health procedures will include guidance regarding corresponding with post-perinatal care clinicians to transition patient mental health care for women who screen positive.", " ")</f>
        <v xml:space="preserve"> </v>
      </c>
      <c r="L157" s="349"/>
      <c r="M157" s="350"/>
    </row>
    <row r="158" spans="1:13" ht="32.25" customHeight="1">
      <c r="A158" s="354"/>
      <c r="B158" s="354"/>
      <c r="C158" s="355"/>
      <c r="D158" s="341"/>
      <c r="E158" s="307"/>
      <c r="F158" s="307"/>
      <c r="G158" s="308"/>
      <c r="H158" s="345"/>
      <c r="I158" s="346"/>
      <c r="J158" s="347"/>
      <c r="K158" s="351"/>
      <c r="L158" s="352"/>
      <c r="M158" s="353"/>
    </row>
    <row r="159" spans="1:13" ht="32.25" customHeight="1">
      <c r="A159" s="354"/>
      <c r="B159" s="354"/>
      <c r="C159" s="355"/>
      <c r="D159" s="338" t="str">
        <f>IF('Goals ideas'!I347="X", 'Goals ideas'!B347, " ")</f>
        <v xml:space="preserve"> </v>
      </c>
      <c r="E159" s="339"/>
      <c r="F159" s="339"/>
      <c r="G159" s="340"/>
      <c r="H159" s="342"/>
      <c r="I159" s="343"/>
      <c r="J159" s="344"/>
      <c r="K159" s="348" t="str">
        <f>IF('Goals ideas'!I347="X","Three months following implementation, the [designee] will spot-check 15 charts of patients with a positive mental health screen at postpartum treated with medication for documentation of prescribing bridge medication.", " ")</f>
        <v xml:space="preserve"> </v>
      </c>
      <c r="L159" s="349"/>
      <c r="M159" s="350"/>
    </row>
    <row r="160" spans="1:13" ht="32.25" customHeight="1">
      <c r="A160" s="352"/>
      <c r="B160" s="352"/>
      <c r="C160" s="353"/>
      <c r="D160" s="341"/>
      <c r="E160" s="307"/>
      <c r="F160" s="307"/>
      <c r="G160" s="308"/>
      <c r="H160" s="345"/>
      <c r="I160" s="346"/>
      <c r="J160" s="347"/>
      <c r="K160" s="351"/>
      <c r="L160" s="352"/>
      <c r="M160" s="353"/>
    </row>
  </sheetData>
  <mergeCells count="270">
    <mergeCell ref="A1:M2"/>
    <mergeCell ref="A3:M3"/>
    <mergeCell ref="A4:B4"/>
    <mergeCell ref="A5:B5"/>
    <mergeCell ref="C4:M4"/>
    <mergeCell ref="C5:M5"/>
    <mergeCell ref="D23:G24"/>
    <mergeCell ref="D27:G28"/>
    <mergeCell ref="D25:G26"/>
    <mergeCell ref="K25:M26"/>
    <mergeCell ref="D15:G16"/>
    <mergeCell ref="K15:M16"/>
    <mergeCell ref="K9:M10"/>
    <mergeCell ref="D19:G20"/>
    <mergeCell ref="A6:C6"/>
    <mergeCell ref="D6:G6"/>
    <mergeCell ref="H6:J6"/>
    <mergeCell ref="K6:M6"/>
    <mergeCell ref="D7:G8"/>
    <mergeCell ref="D11:G12"/>
    <mergeCell ref="K7:M8"/>
    <mergeCell ref="K11:M12"/>
    <mergeCell ref="H7:J8"/>
    <mergeCell ref="H11:J12"/>
    <mergeCell ref="H17:J18"/>
    <mergeCell ref="H13:J14"/>
    <mergeCell ref="H19:J20"/>
    <mergeCell ref="H21:J22"/>
    <mergeCell ref="H25:J26"/>
    <mergeCell ref="H15:J16"/>
    <mergeCell ref="H29:J30"/>
    <mergeCell ref="H23:J24"/>
    <mergeCell ref="H27:J28"/>
    <mergeCell ref="D13:G14"/>
    <mergeCell ref="K13:M14"/>
    <mergeCell ref="D21:G22"/>
    <mergeCell ref="K21:M22"/>
    <mergeCell ref="K35:M36"/>
    <mergeCell ref="H51:J52"/>
    <mergeCell ref="H53:J54"/>
    <mergeCell ref="H33:J34"/>
    <mergeCell ref="H35:J36"/>
    <mergeCell ref="H37:J38"/>
    <mergeCell ref="H43:J44"/>
    <mergeCell ref="H49:J50"/>
    <mergeCell ref="H39:J40"/>
    <mergeCell ref="K37:M38"/>
    <mergeCell ref="K43:M44"/>
    <mergeCell ref="K49:M50"/>
    <mergeCell ref="K51:M52"/>
    <mergeCell ref="K53:M54"/>
    <mergeCell ref="K39:M40"/>
    <mergeCell ref="K17:M18"/>
    <mergeCell ref="K19:M20"/>
    <mergeCell ref="H31:J32"/>
    <mergeCell ref="K23:M24"/>
    <mergeCell ref="K27:M28"/>
    <mergeCell ref="A55:C55"/>
    <mergeCell ref="D55:G55"/>
    <mergeCell ref="H55:J55"/>
    <mergeCell ref="K55:M55"/>
    <mergeCell ref="D39:G40"/>
    <mergeCell ref="D43:G44"/>
    <mergeCell ref="D49:G50"/>
    <mergeCell ref="D51:G52"/>
    <mergeCell ref="D53:G54"/>
    <mergeCell ref="A7:C54"/>
    <mergeCell ref="D29:G30"/>
    <mergeCell ref="D31:G32"/>
    <mergeCell ref="D33:G34"/>
    <mergeCell ref="D35:G36"/>
    <mergeCell ref="D37:G38"/>
    <mergeCell ref="D17:G18"/>
    <mergeCell ref="D45:G46"/>
    <mergeCell ref="H45:J46"/>
    <mergeCell ref="K45:M46"/>
    <mergeCell ref="D9:G10"/>
    <mergeCell ref="H9:J10"/>
    <mergeCell ref="K29:M30"/>
    <mergeCell ref="K31:M32"/>
    <mergeCell ref="K33:M34"/>
    <mergeCell ref="K70:M71"/>
    <mergeCell ref="D64:G65"/>
    <mergeCell ref="H64:J65"/>
    <mergeCell ref="K64:M65"/>
    <mergeCell ref="D68:G69"/>
    <mergeCell ref="H68:J69"/>
    <mergeCell ref="K68:M69"/>
    <mergeCell ref="D56:G57"/>
    <mergeCell ref="H56:J57"/>
    <mergeCell ref="K56:M57"/>
    <mergeCell ref="D62:G63"/>
    <mergeCell ref="H62:J63"/>
    <mergeCell ref="K62:M63"/>
    <mergeCell ref="D66:G67"/>
    <mergeCell ref="H66:J67"/>
    <mergeCell ref="K66:M67"/>
    <mergeCell ref="D58:G59"/>
    <mergeCell ref="H58:J59"/>
    <mergeCell ref="A74:C74"/>
    <mergeCell ref="D74:G74"/>
    <mergeCell ref="H74:J74"/>
    <mergeCell ref="K74:M74"/>
    <mergeCell ref="A75:C80"/>
    <mergeCell ref="D75:G76"/>
    <mergeCell ref="H75:J76"/>
    <mergeCell ref="K75:M76"/>
    <mergeCell ref="K58:M59"/>
    <mergeCell ref="D60:G61"/>
    <mergeCell ref="H60:J61"/>
    <mergeCell ref="K60:M61"/>
    <mergeCell ref="K77:M78"/>
    <mergeCell ref="D77:G78"/>
    <mergeCell ref="H77:J78"/>
    <mergeCell ref="D79:G80"/>
    <mergeCell ref="H79:J80"/>
    <mergeCell ref="K79:M80"/>
    <mergeCell ref="A56:C73"/>
    <mergeCell ref="D72:G73"/>
    <mergeCell ref="H72:J73"/>
    <mergeCell ref="K72:M73"/>
    <mergeCell ref="D70:G71"/>
    <mergeCell ref="H70:J71"/>
    <mergeCell ref="D90:G91"/>
    <mergeCell ref="H90:J91"/>
    <mergeCell ref="K90:M91"/>
    <mergeCell ref="A81:C81"/>
    <mergeCell ref="D81:G81"/>
    <mergeCell ref="H81:J81"/>
    <mergeCell ref="K81:M81"/>
    <mergeCell ref="A82:C97"/>
    <mergeCell ref="D82:G83"/>
    <mergeCell ref="H82:J83"/>
    <mergeCell ref="K82:M83"/>
    <mergeCell ref="D84:G85"/>
    <mergeCell ref="H84:J85"/>
    <mergeCell ref="D88:G89"/>
    <mergeCell ref="H88:J89"/>
    <mergeCell ref="K88:M89"/>
    <mergeCell ref="K84:M85"/>
    <mergeCell ref="D86:G87"/>
    <mergeCell ref="H86:J87"/>
    <mergeCell ref="K86:M87"/>
    <mergeCell ref="D96:G97"/>
    <mergeCell ref="H96:J97"/>
    <mergeCell ref="K96:M97"/>
    <mergeCell ref="A99:C108"/>
    <mergeCell ref="D107:G108"/>
    <mergeCell ref="K107:M108"/>
    <mergeCell ref="A98:C98"/>
    <mergeCell ref="D98:G98"/>
    <mergeCell ref="H98:J98"/>
    <mergeCell ref="K98:M98"/>
    <mergeCell ref="D92:G93"/>
    <mergeCell ref="H92:J93"/>
    <mergeCell ref="K92:M93"/>
    <mergeCell ref="D94:G95"/>
    <mergeCell ref="H94:J95"/>
    <mergeCell ref="K94:M95"/>
    <mergeCell ref="D105:G106"/>
    <mergeCell ref="H107:J108"/>
    <mergeCell ref="K105:M106"/>
    <mergeCell ref="D103:G104"/>
    <mergeCell ref="H103:J104"/>
    <mergeCell ref="K103:M104"/>
    <mergeCell ref="D99:G100"/>
    <mergeCell ref="H99:J100"/>
    <mergeCell ref="K99:M100"/>
    <mergeCell ref="D101:G102"/>
    <mergeCell ref="H101:J102"/>
    <mergeCell ref="K101:M102"/>
    <mergeCell ref="D116:G117"/>
    <mergeCell ref="H116:J117"/>
    <mergeCell ref="K116:M117"/>
    <mergeCell ref="A109:C109"/>
    <mergeCell ref="D109:G109"/>
    <mergeCell ref="H109:J109"/>
    <mergeCell ref="K109:M109"/>
    <mergeCell ref="A110:C121"/>
    <mergeCell ref="D110:G111"/>
    <mergeCell ref="H110:J111"/>
    <mergeCell ref="K110:M111"/>
    <mergeCell ref="D112:G113"/>
    <mergeCell ref="H112:J113"/>
    <mergeCell ref="D118:G119"/>
    <mergeCell ref="H118:J119"/>
    <mergeCell ref="K118:M119"/>
    <mergeCell ref="D120:G121"/>
    <mergeCell ref="H120:J121"/>
    <mergeCell ref="K120:M121"/>
    <mergeCell ref="K112:M113"/>
    <mergeCell ref="D114:G115"/>
    <mergeCell ref="H114:J115"/>
    <mergeCell ref="K114:M115"/>
    <mergeCell ref="A133:C133"/>
    <mergeCell ref="D133:G133"/>
    <mergeCell ref="H133:J133"/>
    <mergeCell ref="K133:M133"/>
    <mergeCell ref="D129:G130"/>
    <mergeCell ref="H129:J130"/>
    <mergeCell ref="K129:M130"/>
    <mergeCell ref="A122:C122"/>
    <mergeCell ref="D122:G122"/>
    <mergeCell ref="H122:J122"/>
    <mergeCell ref="K122:M122"/>
    <mergeCell ref="A123:C132"/>
    <mergeCell ref="D123:G124"/>
    <mergeCell ref="H123:J124"/>
    <mergeCell ref="K123:M124"/>
    <mergeCell ref="D125:G126"/>
    <mergeCell ref="H125:J126"/>
    <mergeCell ref="K125:M126"/>
    <mergeCell ref="D127:G128"/>
    <mergeCell ref="H127:J128"/>
    <mergeCell ref="K127:M128"/>
    <mergeCell ref="D131:G132"/>
    <mergeCell ref="H131:J132"/>
    <mergeCell ref="K131:M132"/>
    <mergeCell ref="A134:C145"/>
    <mergeCell ref="D134:G135"/>
    <mergeCell ref="H134:J135"/>
    <mergeCell ref="K134:M135"/>
    <mergeCell ref="D136:G137"/>
    <mergeCell ref="H136:J137"/>
    <mergeCell ref="K136:M137"/>
    <mergeCell ref="H142:J143"/>
    <mergeCell ref="K142:M143"/>
    <mergeCell ref="D138:G139"/>
    <mergeCell ref="H138:J139"/>
    <mergeCell ref="K138:M139"/>
    <mergeCell ref="D144:G145"/>
    <mergeCell ref="H144:J145"/>
    <mergeCell ref="K144:M145"/>
    <mergeCell ref="D140:G141"/>
    <mergeCell ref="H140:J141"/>
    <mergeCell ref="K140:M141"/>
    <mergeCell ref="D142:G143"/>
    <mergeCell ref="H155:J156"/>
    <mergeCell ref="K155:M156"/>
    <mergeCell ref="D157:G158"/>
    <mergeCell ref="H157:J158"/>
    <mergeCell ref="K157:M158"/>
    <mergeCell ref="A146:C146"/>
    <mergeCell ref="D146:G146"/>
    <mergeCell ref="H146:J146"/>
    <mergeCell ref="K146:M146"/>
    <mergeCell ref="N1:O1"/>
    <mergeCell ref="D41:G42"/>
    <mergeCell ref="H41:J42"/>
    <mergeCell ref="K41:M42"/>
    <mergeCell ref="D47:G48"/>
    <mergeCell ref="H47:J48"/>
    <mergeCell ref="K47:M48"/>
    <mergeCell ref="A147:C160"/>
    <mergeCell ref="D147:G148"/>
    <mergeCell ref="H147:J148"/>
    <mergeCell ref="K147:M148"/>
    <mergeCell ref="D149:G150"/>
    <mergeCell ref="H149:J150"/>
    <mergeCell ref="K149:M150"/>
    <mergeCell ref="D151:G152"/>
    <mergeCell ref="H151:J152"/>
    <mergeCell ref="K151:M152"/>
    <mergeCell ref="D159:G160"/>
    <mergeCell ref="H159:J160"/>
    <mergeCell ref="K159:M160"/>
    <mergeCell ref="D153:G154"/>
    <mergeCell ref="H153:J154"/>
    <mergeCell ref="K153:M154"/>
    <mergeCell ref="D155:G156"/>
  </mergeCells>
  <hyperlinks>
    <hyperlink ref="N1:O1" location="'Table of Contents'!A1" display="Return to table of contents" xr:uid="{D0861FF0-79D0-453C-97C9-9B04EC910C23}"/>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647859-8BF7-EF4C-8D08-BB10575217F3}">
  <dimension ref="A1:CG45"/>
  <sheetViews>
    <sheetView zoomScale="80" zoomScaleNormal="80" workbookViewId="0">
      <pane xSplit="2" ySplit="4" topLeftCell="C5" activePane="bottomRight" state="frozen"/>
      <selection pane="topRight" activeCell="C1" sqref="C1"/>
      <selection pane="bottomLeft" activeCell="A4" sqref="A4"/>
      <selection pane="bottomRight" activeCell="C7" sqref="C7:AP45"/>
    </sheetView>
  </sheetViews>
  <sheetFormatPr defaultColWidth="8.85546875" defaultRowHeight="15"/>
  <cols>
    <col min="1" max="1" width="37.85546875" style="48" customWidth="1"/>
    <col min="2" max="2" width="10.85546875" style="166" customWidth="1"/>
    <col min="3" max="43" width="7.85546875" style="48" customWidth="1"/>
    <col min="44" max="44" width="7.85546875" style="48" hidden="1" customWidth="1"/>
    <col min="45" max="84" width="8.85546875" style="52" hidden="1" customWidth="1"/>
    <col min="85" max="85" width="8.85546875" style="48" hidden="1" customWidth="1"/>
    <col min="86" max="88" width="8.85546875" style="48" customWidth="1"/>
    <col min="89" max="16384" width="8.85546875" style="48"/>
  </cols>
  <sheetData>
    <row r="1" spans="1:84" ht="27" customHeight="1">
      <c r="A1" s="284" t="s">
        <v>33</v>
      </c>
      <c r="B1" s="284"/>
      <c r="C1" s="284"/>
      <c r="D1" s="284"/>
      <c r="E1" s="284"/>
      <c r="F1" s="284"/>
      <c r="G1" s="284"/>
      <c r="H1" s="284"/>
      <c r="I1" s="284"/>
      <c r="J1" s="284"/>
      <c r="K1" s="284"/>
      <c r="L1" s="284"/>
      <c r="M1" s="284"/>
      <c r="N1" s="284"/>
      <c r="P1" s="396" t="s">
        <v>10</v>
      </c>
      <c r="Q1" s="396"/>
      <c r="R1" s="396"/>
      <c r="AS1" s="57"/>
      <c r="AT1" s="57"/>
      <c r="AU1" s="57"/>
      <c r="AV1" s="57"/>
      <c r="AW1" s="57"/>
      <c r="AX1" s="57"/>
      <c r="AY1" s="57"/>
      <c r="AZ1" s="57"/>
      <c r="BA1" s="57"/>
      <c r="BB1" s="57"/>
      <c r="BC1" s="57"/>
      <c r="BD1" s="57"/>
      <c r="BE1" s="58"/>
      <c r="BF1" s="58"/>
      <c r="BG1" s="58"/>
      <c r="BH1" s="58"/>
      <c r="BI1" s="58"/>
      <c r="BJ1" s="58"/>
      <c r="BK1" s="58"/>
      <c r="BL1" s="58"/>
      <c r="BM1" s="58"/>
      <c r="BN1" s="58"/>
      <c r="BO1" s="58"/>
      <c r="BP1" s="58"/>
      <c r="BQ1" s="58"/>
      <c r="BR1" s="58"/>
      <c r="BS1" s="58"/>
      <c r="BT1" s="58"/>
      <c r="BU1" s="58"/>
      <c r="BV1" s="58"/>
      <c r="BW1" s="58"/>
      <c r="BX1" s="58"/>
      <c r="BY1" s="58"/>
      <c r="BZ1" s="58"/>
      <c r="CA1" s="58"/>
      <c r="CB1" s="58"/>
      <c r="CC1" s="58"/>
      <c r="CD1" s="58"/>
      <c r="CE1" s="58"/>
      <c r="CF1" s="58"/>
    </row>
    <row r="2" spans="1:84" ht="36.950000000000003" customHeight="1">
      <c r="A2" s="284"/>
      <c r="B2" s="284"/>
      <c r="C2" s="284"/>
      <c r="D2" s="284"/>
      <c r="E2" s="284"/>
      <c r="F2" s="284"/>
      <c r="G2" s="284"/>
      <c r="H2" s="284"/>
      <c r="I2" s="284"/>
      <c r="J2" s="284"/>
      <c r="K2" s="284"/>
      <c r="L2" s="284"/>
      <c r="M2" s="284"/>
      <c r="N2" s="284"/>
      <c r="AS2" s="57"/>
      <c r="AT2" s="57"/>
      <c r="AU2" s="57"/>
      <c r="AV2" s="57"/>
      <c r="AW2" s="57"/>
      <c r="AX2" s="57"/>
      <c r="AY2" s="57"/>
      <c r="AZ2" s="57"/>
      <c r="BA2" s="57"/>
      <c r="BB2" s="57"/>
      <c r="BC2" s="57"/>
      <c r="BD2" s="57"/>
      <c r="BE2" s="58"/>
      <c r="BF2" s="58"/>
      <c r="BG2" s="58"/>
      <c r="BH2" s="58"/>
      <c r="BI2" s="58"/>
      <c r="BJ2" s="58"/>
      <c r="BK2" s="58"/>
      <c r="BL2" s="58"/>
      <c r="BM2" s="58"/>
      <c r="BN2" s="58"/>
      <c r="BO2" s="58"/>
      <c r="BP2" s="58"/>
      <c r="BQ2" s="58"/>
      <c r="BR2" s="58"/>
      <c r="BS2" s="58"/>
      <c r="BT2" s="58"/>
      <c r="BU2" s="58"/>
      <c r="BV2" s="58"/>
      <c r="BW2" s="58"/>
      <c r="BX2" s="58"/>
      <c r="BY2" s="58"/>
      <c r="BZ2" s="58"/>
      <c r="CA2" s="58"/>
      <c r="CB2" s="58"/>
      <c r="CC2" s="58"/>
      <c r="CD2" s="58"/>
      <c r="CE2" s="58"/>
      <c r="CF2" s="58"/>
    </row>
    <row r="3" spans="1:84" ht="13.5" customHeight="1">
      <c r="A3" s="129"/>
      <c r="B3" s="130"/>
      <c r="C3" s="131"/>
      <c r="D3" s="131"/>
      <c r="E3" s="131"/>
      <c r="AS3" s="59"/>
      <c r="AT3" s="59"/>
      <c r="AU3" s="59"/>
      <c r="AV3" s="58"/>
      <c r="AW3" s="58"/>
      <c r="AX3" s="58"/>
      <c r="AY3" s="58"/>
      <c r="AZ3" s="58"/>
      <c r="BA3" s="58"/>
      <c r="BB3" s="58"/>
      <c r="BC3" s="58"/>
      <c r="BD3" s="58"/>
      <c r="BE3" s="58"/>
      <c r="BF3" s="58"/>
      <c r="BG3" s="58"/>
      <c r="BH3" s="58"/>
      <c r="BI3" s="58"/>
      <c r="BJ3" s="58"/>
      <c r="BK3" s="58"/>
      <c r="BL3" s="58"/>
      <c r="BM3" s="58"/>
      <c r="BN3" s="58"/>
      <c r="BO3" s="58"/>
      <c r="BP3" s="58"/>
      <c r="BQ3" s="58"/>
      <c r="BR3" s="58"/>
      <c r="BS3" s="58"/>
      <c r="BT3" s="58"/>
      <c r="BU3" s="58"/>
      <c r="BV3" s="58"/>
      <c r="BW3" s="58"/>
      <c r="BX3" s="58"/>
      <c r="BY3" s="58"/>
      <c r="BZ3" s="58"/>
      <c r="CA3" s="58"/>
      <c r="CB3" s="58"/>
      <c r="CC3" s="58"/>
      <c r="CD3" s="58"/>
      <c r="CE3" s="58"/>
      <c r="CF3" s="58"/>
    </row>
    <row r="4" spans="1:84" s="135" customFormat="1" ht="19.5" thickBot="1">
      <c r="A4" s="132" t="s">
        <v>34</v>
      </c>
      <c r="B4" s="133" t="s">
        <v>35</v>
      </c>
      <c r="C4" s="134">
        <v>1</v>
      </c>
      <c r="D4" s="134">
        <v>2</v>
      </c>
      <c r="E4" s="134">
        <v>3</v>
      </c>
      <c r="F4" s="134">
        <v>4</v>
      </c>
      <c r="G4" s="134">
        <v>5</v>
      </c>
      <c r="H4" s="134">
        <v>6</v>
      </c>
      <c r="I4" s="134">
        <v>7</v>
      </c>
      <c r="J4" s="134">
        <v>8</v>
      </c>
      <c r="K4" s="134">
        <v>9</v>
      </c>
      <c r="L4" s="134">
        <v>10</v>
      </c>
      <c r="M4" s="134">
        <v>11</v>
      </c>
      <c r="N4" s="134">
        <v>12</v>
      </c>
      <c r="O4" s="134">
        <v>13</v>
      </c>
      <c r="P4" s="134">
        <v>14</v>
      </c>
      <c r="Q4" s="134">
        <v>15</v>
      </c>
      <c r="R4" s="134">
        <v>16</v>
      </c>
      <c r="S4" s="134">
        <v>17</v>
      </c>
      <c r="T4" s="134">
        <v>18</v>
      </c>
      <c r="U4" s="134">
        <v>19</v>
      </c>
      <c r="V4" s="134">
        <v>20</v>
      </c>
      <c r="W4" s="134">
        <v>21</v>
      </c>
      <c r="X4" s="134">
        <v>22</v>
      </c>
      <c r="Y4" s="134">
        <v>23</v>
      </c>
      <c r="Z4" s="134">
        <v>24</v>
      </c>
      <c r="AA4" s="134">
        <v>25</v>
      </c>
      <c r="AB4" s="134">
        <v>26</v>
      </c>
      <c r="AC4" s="134">
        <v>27</v>
      </c>
      <c r="AD4" s="134">
        <v>28</v>
      </c>
      <c r="AE4" s="134">
        <v>29</v>
      </c>
      <c r="AF4" s="134">
        <v>30</v>
      </c>
      <c r="AG4" s="134">
        <v>31</v>
      </c>
      <c r="AH4" s="134">
        <v>32</v>
      </c>
      <c r="AI4" s="134">
        <v>33</v>
      </c>
      <c r="AJ4" s="134">
        <v>34</v>
      </c>
      <c r="AK4" s="134">
        <v>35</v>
      </c>
      <c r="AL4" s="134">
        <v>36</v>
      </c>
      <c r="AM4" s="134">
        <v>37</v>
      </c>
      <c r="AN4" s="134">
        <v>38</v>
      </c>
      <c r="AO4" s="134">
        <v>39</v>
      </c>
      <c r="AP4" s="134">
        <v>40</v>
      </c>
      <c r="AS4" s="60">
        <v>1</v>
      </c>
      <c r="AT4" s="61">
        <v>2</v>
      </c>
      <c r="AU4" s="61">
        <v>3</v>
      </c>
      <c r="AV4" s="61">
        <v>4</v>
      </c>
      <c r="AW4" s="61">
        <v>5</v>
      </c>
      <c r="AX4" s="61">
        <v>6</v>
      </c>
      <c r="AY4" s="61">
        <v>7</v>
      </c>
      <c r="AZ4" s="61">
        <v>8</v>
      </c>
      <c r="BA4" s="61">
        <v>9</v>
      </c>
      <c r="BB4" s="61">
        <v>10</v>
      </c>
      <c r="BC4" s="61">
        <v>11</v>
      </c>
      <c r="BD4" s="61">
        <v>12</v>
      </c>
      <c r="BE4" s="61">
        <v>13</v>
      </c>
      <c r="BF4" s="61">
        <v>14</v>
      </c>
      <c r="BG4" s="61">
        <v>15</v>
      </c>
      <c r="BH4" s="61">
        <v>16</v>
      </c>
      <c r="BI4" s="61">
        <v>17</v>
      </c>
      <c r="BJ4" s="61">
        <v>18</v>
      </c>
      <c r="BK4" s="61">
        <v>19</v>
      </c>
      <c r="BL4" s="61">
        <v>20</v>
      </c>
      <c r="BM4" s="61">
        <v>21</v>
      </c>
      <c r="BN4" s="61">
        <v>22</v>
      </c>
      <c r="BO4" s="61">
        <v>23</v>
      </c>
      <c r="BP4" s="61">
        <v>24</v>
      </c>
      <c r="BQ4" s="61">
        <v>25</v>
      </c>
      <c r="BR4" s="61">
        <v>26</v>
      </c>
      <c r="BS4" s="61">
        <v>27</v>
      </c>
      <c r="BT4" s="61">
        <v>28</v>
      </c>
      <c r="BU4" s="61">
        <v>29</v>
      </c>
      <c r="BV4" s="61">
        <v>30</v>
      </c>
      <c r="BW4" s="61">
        <v>31</v>
      </c>
      <c r="BX4" s="61">
        <v>32</v>
      </c>
      <c r="BY4" s="61">
        <v>33</v>
      </c>
      <c r="BZ4" s="61">
        <v>34</v>
      </c>
      <c r="CA4" s="61">
        <v>35</v>
      </c>
      <c r="CB4" s="61">
        <v>36</v>
      </c>
      <c r="CC4" s="61">
        <v>37</v>
      </c>
      <c r="CD4" s="61">
        <v>38</v>
      </c>
      <c r="CE4" s="61">
        <v>39</v>
      </c>
      <c r="CF4" s="61">
        <v>40</v>
      </c>
    </row>
    <row r="5" spans="1:84" s="139" customFormat="1" ht="19.5" thickBot="1">
      <c r="A5" s="280" t="s">
        <v>36</v>
      </c>
      <c r="B5" s="285"/>
      <c r="C5" s="136"/>
      <c r="D5" s="137"/>
      <c r="E5" s="137"/>
      <c r="F5" s="137"/>
      <c r="G5" s="137"/>
      <c r="H5" s="137"/>
      <c r="I5" s="137"/>
      <c r="J5" s="137"/>
      <c r="K5" s="137"/>
      <c r="L5" s="137"/>
      <c r="M5" s="137"/>
      <c r="N5" s="137"/>
      <c r="O5" s="137"/>
      <c r="P5" s="137"/>
      <c r="Q5" s="137"/>
      <c r="R5" s="137"/>
      <c r="S5" s="137"/>
      <c r="T5" s="137"/>
      <c r="U5" s="137"/>
      <c r="V5" s="137"/>
      <c r="W5" s="137"/>
      <c r="X5" s="137"/>
      <c r="Y5" s="137"/>
      <c r="Z5" s="137"/>
      <c r="AA5" s="137"/>
      <c r="AB5" s="137"/>
      <c r="AC5" s="137"/>
      <c r="AD5" s="137"/>
      <c r="AE5" s="137"/>
      <c r="AF5" s="137"/>
      <c r="AG5" s="137"/>
      <c r="AH5" s="137"/>
      <c r="AI5" s="137"/>
      <c r="AJ5" s="137"/>
      <c r="AK5" s="137"/>
      <c r="AL5" s="137"/>
      <c r="AM5" s="137"/>
      <c r="AN5" s="137"/>
      <c r="AO5" s="137"/>
      <c r="AP5" s="138"/>
      <c r="AS5" s="62"/>
      <c r="AT5" s="62"/>
      <c r="AU5" s="62"/>
      <c r="AV5" s="62"/>
      <c r="AW5" s="62"/>
      <c r="AX5" s="62"/>
      <c r="AY5" s="62"/>
      <c r="AZ5" s="62"/>
      <c r="BA5" s="62"/>
      <c r="BB5" s="62"/>
      <c r="BC5" s="62"/>
      <c r="BD5" s="62"/>
      <c r="BE5" s="62"/>
      <c r="BF5" s="62"/>
      <c r="BG5" s="62"/>
      <c r="BH5" s="62"/>
      <c r="BI5" s="62"/>
      <c r="BJ5" s="62"/>
      <c r="BK5" s="62"/>
      <c r="BL5" s="62"/>
      <c r="BM5" s="62"/>
      <c r="BN5" s="62"/>
      <c r="BO5" s="62"/>
      <c r="BP5" s="62"/>
      <c r="BQ5" s="62"/>
      <c r="BR5" s="62"/>
      <c r="BS5" s="62"/>
      <c r="BT5" s="62"/>
      <c r="BU5" s="62"/>
      <c r="BV5" s="62"/>
      <c r="BW5" s="62"/>
      <c r="BX5" s="62"/>
      <c r="BY5" s="62"/>
      <c r="BZ5" s="62"/>
      <c r="CA5" s="62"/>
      <c r="CB5" s="62"/>
      <c r="CC5" s="62"/>
      <c r="CD5" s="62"/>
      <c r="CE5" s="62"/>
      <c r="CF5" s="63"/>
    </row>
    <row r="6" spans="1:84" s="146" customFormat="1" ht="16.5" thickBot="1">
      <c r="A6" s="140" t="s">
        <v>37</v>
      </c>
      <c r="B6" s="141"/>
      <c r="C6" s="142"/>
      <c r="D6" s="143"/>
      <c r="E6" s="143"/>
      <c r="F6" s="143"/>
      <c r="G6" s="143"/>
      <c r="H6" s="143"/>
      <c r="I6" s="143"/>
      <c r="J6" s="143"/>
      <c r="K6" s="143"/>
      <c r="L6" s="143"/>
      <c r="M6" s="143"/>
      <c r="N6" s="143"/>
      <c r="O6" s="143"/>
      <c r="P6" s="143"/>
      <c r="Q6" s="143"/>
      <c r="R6" s="143"/>
      <c r="S6" s="143"/>
      <c r="T6" s="143"/>
      <c r="U6" s="143"/>
      <c r="V6" s="143"/>
      <c r="W6" s="143"/>
      <c r="X6" s="143"/>
      <c r="Y6" s="143"/>
      <c r="Z6" s="143"/>
      <c r="AA6" s="143"/>
      <c r="AB6" s="143"/>
      <c r="AC6" s="143"/>
      <c r="AD6" s="143"/>
      <c r="AE6" s="143"/>
      <c r="AF6" s="143"/>
      <c r="AG6" s="143"/>
      <c r="AH6" s="143"/>
      <c r="AI6" s="143"/>
      <c r="AJ6" s="143"/>
      <c r="AK6" s="143"/>
      <c r="AL6" s="143"/>
      <c r="AM6" s="143"/>
      <c r="AN6" s="143"/>
      <c r="AO6" s="143"/>
      <c r="AP6" s="144"/>
      <c r="AQ6" s="145"/>
      <c r="AR6" s="145"/>
      <c r="AS6" s="64"/>
      <c r="AT6" s="65"/>
      <c r="AU6" s="65"/>
      <c r="AV6" s="65"/>
      <c r="AW6" s="65"/>
      <c r="AX6" s="65"/>
      <c r="AY6" s="65"/>
      <c r="AZ6" s="65"/>
      <c r="BA6" s="65"/>
      <c r="BB6" s="65"/>
      <c r="BC6" s="65"/>
      <c r="BD6" s="65"/>
      <c r="BE6" s="65"/>
      <c r="BF6" s="65"/>
      <c r="BG6" s="65"/>
      <c r="BH6" s="65"/>
      <c r="BI6" s="65"/>
      <c r="BJ6" s="65"/>
      <c r="BK6" s="65"/>
      <c r="BL6" s="65"/>
      <c r="BM6" s="65"/>
      <c r="BN6" s="65"/>
      <c r="BO6" s="65"/>
      <c r="BP6" s="65"/>
      <c r="BQ6" s="65"/>
      <c r="BR6" s="65"/>
      <c r="BS6" s="65"/>
      <c r="BT6" s="65"/>
      <c r="BU6" s="65"/>
      <c r="BV6" s="65"/>
      <c r="BW6" s="65"/>
      <c r="BX6" s="65"/>
      <c r="BY6" s="65"/>
      <c r="BZ6" s="65"/>
      <c r="CA6" s="65"/>
      <c r="CB6" s="65"/>
      <c r="CC6" s="65"/>
      <c r="CD6" s="65"/>
      <c r="CE6" s="65"/>
      <c r="CF6" s="66"/>
    </row>
    <row r="7" spans="1:84" ht="15.75">
      <c r="A7" s="147" t="s">
        <v>38</v>
      </c>
      <c r="B7" s="148" t="s">
        <v>39</v>
      </c>
      <c r="C7" s="4"/>
      <c r="D7" s="5"/>
      <c r="E7" s="5"/>
      <c r="F7" s="5"/>
      <c r="G7" s="5"/>
      <c r="H7" s="5"/>
      <c r="I7" s="5"/>
      <c r="J7" s="5"/>
      <c r="K7" s="5"/>
      <c r="L7" s="5"/>
      <c r="M7" s="5"/>
      <c r="N7" s="5"/>
      <c r="O7" s="5"/>
      <c r="P7" s="5"/>
      <c r="Q7" s="5"/>
      <c r="R7" s="5"/>
      <c r="S7" s="5"/>
      <c r="T7" s="5"/>
      <c r="U7" s="5"/>
      <c r="V7" s="5"/>
      <c r="W7" s="5"/>
      <c r="X7" s="5"/>
      <c r="Y7" s="5"/>
      <c r="Z7" s="5"/>
      <c r="AA7" s="5"/>
      <c r="AB7" s="5"/>
      <c r="AC7" s="5"/>
      <c r="AD7" s="5"/>
      <c r="AE7" s="5"/>
      <c r="AF7" s="5"/>
      <c r="AG7" s="5"/>
      <c r="AH7" s="5"/>
      <c r="AI7" s="5"/>
      <c r="AJ7" s="5"/>
      <c r="AK7" s="5"/>
      <c r="AL7" s="5"/>
      <c r="AM7" s="5"/>
      <c r="AN7" s="5"/>
      <c r="AO7" s="5"/>
      <c r="AP7" s="6"/>
      <c r="AS7" s="51" t="str" cm="1">
        <f t="array" ref="AS7">_xlfn.IFS(C7="Yes", 1, C7="No",0,C7="n/a"," ", C7="na"," ", C7=""," ")</f>
        <v xml:space="preserve"> </v>
      </c>
      <c r="AT7" s="51" t="str" cm="1">
        <f t="array" ref="AT7">_xlfn.IFS(D7="Yes", 1, D7="No",0,D7="n/a"," ", D7="na"," ", D7=""," ")</f>
        <v xml:space="preserve"> </v>
      </c>
      <c r="AU7" s="51" t="str" cm="1">
        <f t="array" ref="AU7">_xlfn.IFS(E7="Yes", 1, E7="No",0,E7="n/a"," ", E7="na"," ", E7=""," ")</f>
        <v xml:space="preserve"> </v>
      </c>
      <c r="AV7" s="51" t="str" cm="1">
        <f t="array" ref="AV7">_xlfn.IFS(F7="Yes", 1, F7="No",0,F7="n/a"," ", F7="na"," ", F7=""," ")</f>
        <v xml:space="preserve"> </v>
      </c>
      <c r="AW7" s="51" t="str" cm="1">
        <f t="array" ref="AW7">_xlfn.IFS(G7="Yes", 1, G7="No",0,G7="n/a"," ", G7="na"," ", G7=""," ")</f>
        <v xml:space="preserve"> </v>
      </c>
      <c r="AX7" s="51" t="str" cm="1">
        <f t="array" ref="AX7">_xlfn.IFS(H7="Yes", 1, H7="No",0,H7="n/a"," ", H7="na"," ", H7=""," ")</f>
        <v xml:space="preserve"> </v>
      </c>
      <c r="AY7" s="51" t="str" cm="1">
        <f t="array" ref="AY7">_xlfn.IFS(I7="Yes", 1, I7="No",0,I7="n/a"," ", I7="na"," ", I7=""," ")</f>
        <v xml:space="preserve"> </v>
      </c>
      <c r="AZ7" s="51" t="str" cm="1">
        <f t="array" ref="AZ7">_xlfn.IFS(J7="Yes", 1, J7="No",0,J7="n/a"," ", J7="na"," ", J7=""," ")</f>
        <v xml:space="preserve"> </v>
      </c>
      <c r="BA7" s="51" t="str" cm="1">
        <f t="array" ref="BA7">_xlfn.IFS(K7="Yes", 1, K7="No",0,K7="n/a"," ", K7="na"," ", K7=""," ")</f>
        <v xml:space="preserve"> </v>
      </c>
      <c r="BB7" s="51" t="str" cm="1">
        <f t="array" ref="BB7">_xlfn.IFS(L7="Yes", 1, L7="No",0,L7="n/a"," ", L7="na"," ", L7=""," ")</f>
        <v xml:space="preserve"> </v>
      </c>
      <c r="BC7" s="51" t="str" cm="1">
        <f t="array" ref="BC7">_xlfn.IFS(M7="Yes", 1, M7="No",0,M7="n/a"," ", M7="na"," ", M7=""," ")</f>
        <v xml:space="preserve"> </v>
      </c>
      <c r="BD7" s="51" t="str" cm="1">
        <f t="array" ref="BD7">_xlfn.IFS(N7="Yes", 1, N7="No",0,N7="n/a"," ", N7="na"," ", N7=""," ")</f>
        <v xml:space="preserve"> </v>
      </c>
      <c r="BE7" s="51" t="str" cm="1">
        <f t="array" ref="BE7">_xlfn.IFS(O7="Yes", 1, O7="No",0,O7="n/a"," ", O7="na"," ", O7=""," ")</f>
        <v xml:space="preserve"> </v>
      </c>
      <c r="BF7" s="51" t="str" cm="1">
        <f t="array" ref="BF7">_xlfn.IFS(P7="Yes", 1, P7="No",0,P7="n/a"," ", P7="na"," ", P7=""," ")</f>
        <v xml:space="preserve"> </v>
      </c>
      <c r="BG7" s="51" t="str" cm="1">
        <f t="array" ref="BG7">_xlfn.IFS(Q7="Yes", 1, Q7="No",0,Q7="n/a"," ", Q7="na"," ", Q7=""," ")</f>
        <v xml:space="preserve"> </v>
      </c>
      <c r="BH7" s="51" t="str" cm="1">
        <f t="array" ref="BH7">_xlfn.IFS(R7="Yes", 1, R7="No",0,R7="n/a"," ", R7="na"," ", R7=""," ")</f>
        <v xml:space="preserve"> </v>
      </c>
      <c r="BI7" s="51" t="str" cm="1">
        <f t="array" ref="BI7">_xlfn.IFS(S7="Yes", 1, S7="No",0,S7="n/a"," ", S7="na"," ", S7=""," ")</f>
        <v xml:space="preserve"> </v>
      </c>
      <c r="BJ7" s="51" t="str" cm="1">
        <f t="array" ref="BJ7">_xlfn.IFS(T7="Yes", 1, T7="No",0,T7="n/a"," ", T7="na"," ", T7=""," ")</f>
        <v xml:space="preserve"> </v>
      </c>
      <c r="BK7" s="51" t="str" cm="1">
        <f t="array" ref="BK7">_xlfn.IFS(U7="Yes", 1, U7="No",0,U7="n/a"," ", U7="na"," ", U7=""," ")</f>
        <v xml:space="preserve"> </v>
      </c>
      <c r="BL7" s="51" t="str" cm="1">
        <f t="array" ref="BL7">_xlfn.IFS(V7="Yes", 1, V7="No",0,V7="n/a"," ", V7="na"," ", V7=""," ")</f>
        <v xml:space="preserve"> </v>
      </c>
      <c r="BM7" s="51" t="str" cm="1">
        <f t="array" ref="BM7">_xlfn.IFS(W7="Yes", 1, W7="No",0,W7="n/a"," ", W7="na"," ", W7=""," ")</f>
        <v xml:space="preserve"> </v>
      </c>
      <c r="BN7" s="51" t="str" cm="1">
        <f t="array" ref="BN7">_xlfn.IFS(X7="Yes", 1, X7="No",0,X7="n/a"," ", X7="na"," ", X7=""," ")</f>
        <v xml:space="preserve"> </v>
      </c>
      <c r="BO7" s="51" t="str" cm="1">
        <f t="array" ref="BO7">_xlfn.IFS(Y7="Yes", 1, Y7="No",0,Y7="n/a"," ", Y7="na"," ", Y7=""," ")</f>
        <v xml:space="preserve"> </v>
      </c>
      <c r="BP7" s="51" t="str" cm="1">
        <f t="array" ref="BP7">_xlfn.IFS(Z7="Yes", 1, Z7="No",0,Z7="n/a"," ", Z7="na"," ", Z7=""," ")</f>
        <v xml:space="preserve"> </v>
      </c>
      <c r="BQ7" s="51" t="str" cm="1">
        <f t="array" ref="BQ7">_xlfn.IFS(AA7="Yes", 1, AA7="No",0,AA7="n/a"," ", AA7="na"," ", AA7=""," ")</f>
        <v xml:space="preserve"> </v>
      </c>
      <c r="BR7" s="51" t="str" cm="1">
        <f t="array" ref="BR7">_xlfn.IFS(AB7="Yes", 1, AB7="No",0,AB7="n/a"," ", AB7="na"," ", AB7=""," ")</f>
        <v xml:space="preserve"> </v>
      </c>
      <c r="BS7" s="51" t="str" cm="1">
        <f t="array" ref="BS7">_xlfn.IFS(AC7="Yes", 1, AC7="No",0,AC7="n/a"," ", AC7="na"," ", AC7=""," ")</f>
        <v xml:space="preserve"> </v>
      </c>
      <c r="BT7" s="51" t="str" cm="1">
        <f t="array" ref="BT7">_xlfn.IFS(AD7="Yes", 1, AD7="No",0,AD7="n/a"," ", AD7="na"," ", AD7=""," ")</f>
        <v xml:space="preserve"> </v>
      </c>
      <c r="BU7" s="51" t="str" cm="1">
        <f t="array" ref="BU7">_xlfn.IFS(AE7="Yes", 1, AE7="No",0,AE7="n/a"," ", AE7="na"," ", AE7=""," ")</f>
        <v xml:space="preserve"> </v>
      </c>
      <c r="BV7" s="51" t="str" cm="1">
        <f t="array" ref="BV7">_xlfn.IFS(AF7="Yes", 1, AF7="No",0,AF7="n/a"," ", AF7="na"," ", AF7=""," ")</f>
        <v xml:space="preserve"> </v>
      </c>
      <c r="BW7" s="51" t="str" cm="1">
        <f t="array" ref="BW7">_xlfn.IFS(AG7="Yes", 1, AG7="No",0,AG7="n/a"," ", AG7="na"," ", AG7=""," ")</f>
        <v xml:space="preserve"> </v>
      </c>
      <c r="BX7" s="51" t="str" cm="1">
        <f t="array" ref="BX7">_xlfn.IFS(AH7="Yes", 1, AH7="No",0,AH7="n/a"," ", AH7="na"," ", AH7=""," ")</f>
        <v xml:space="preserve"> </v>
      </c>
      <c r="BY7" s="51" t="str" cm="1">
        <f t="array" ref="BY7">_xlfn.IFS(AI7="Yes", 1, AI7="No",0,AI7="n/a"," ", AI7="na"," ", AI7=""," ")</f>
        <v xml:space="preserve"> </v>
      </c>
      <c r="BZ7" s="51" t="str" cm="1">
        <f t="array" ref="BZ7">_xlfn.IFS(AJ7="Yes", 1, AJ7="No",0,AJ7="n/a"," ", AJ7="na"," ", AJ7=""," ")</f>
        <v xml:space="preserve"> </v>
      </c>
      <c r="CA7" s="51" t="str" cm="1">
        <f t="array" ref="CA7">_xlfn.IFS(AK7="Yes", 1, AK7="No",0,AK7="n/a"," ", AK7="na"," ", AK7=""," ")</f>
        <v xml:space="preserve"> </v>
      </c>
      <c r="CB7" s="51" t="str" cm="1">
        <f t="array" ref="CB7">_xlfn.IFS(AL7="Yes", 1, AL7="No",0,AL7="n/a"," ", AL7="na"," ", AL7=""," ")</f>
        <v xml:space="preserve"> </v>
      </c>
      <c r="CC7" s="51" t="str" cm="1">
        <f t="array" ref="CC7">_xlfn.IFS(AM7="Yes", 1, AM7="No",0,AM7="n/a"," ", AM7="na"," ", AM7=""," ")</f>
        <v xml:space="preserve"> </v>
      </c>
      <c r="CD7" s="51" t="str" cm="1">
        <f t="array" ref="CD7">_xlfn.IFS(AN7="Yes", 1, AN7="No",0,AN7="n/a"," ", AN7="na"," ", AN7=""," ")</f>
        <v xml:space="preserve"> </v>
      </c>
      <c r="CE7" s="51" t="str" cm="1">
        <f t="array" ref="CE7">_xlfn.IFS(AO7="Yes", 1, AO7="No",0,AO7="n/a"," ", AO7="na"," ", AO7=""," ")</f>
        <v xml:space="preserve"> </v>
      </c>
      <c r="CF7" s="51" t="str" cm="1">
        <f t="array" ref="CF7">_xlfn.IFS(AP7="Yes", 1, AP7="No",0,AP7="n/a"," ", AP7="na"," ", AP7=""," ")</f>
        <v xml:space="preserve"> </v>
      </c>
    </row>
    <row r="8" spans="1:84" ht="15.75">
      <c r="A8" s="149" t="s">
        <v>40</v>
      </c>
      <c r="B8" s="150" t="s">
        <v>41</v>
      </c>
      <c r="C8" s="7"/>
      <c r="D8" s="8"/>
      <c r="E8" s="8"/>
      <c r="F8" s="8"/>
      <c r="G8" s="8"/>
      <c r="H8" s="8"/>
      <c r="I8" s="8"/>
      <c r="J8" s="8"/>
      <c r="K8" s="8"/>
      <c r="L8" s="8"/>
      <c r="M8" s="8"/>
      <c r="N8" s="8"/>
      <c r="O8" s="8"/>
      <c r="P8" s="8"/>
      <c r="Q8" s="8"/>
      <c r="R8" s="8"/>
      <c r="S8" s="8"/>
      <c r="T8" s="8"/>
      <c r="U8" s="8"/>
      <c r="V8" s="8"/>
      <c r="W8" s="8"/>
      <c r="X8" s="8"/>
      <c r="Y8" s="8"/>
      <c r="Z8" s="8"/>
      <c r="AA8" s="8"/>
      <c r="AB8" s="8"/>
      <c r="AC8" s="8"/>
      <c r="AD8" s="8"/>
      <c r="AE8" s="8"/>
      <c r="AF8" s="8"/>
      <c r="AG8" s="8"/>
      <c r="AH8" s="8"/>
      <c r="AI8" s="8"/>
      <c r="AJ8" s="8"/>
      <c r="AK8" s="8"/>
      <c r="AL8" s="8"/>
      <c r="AM8" s="8"/>
      <c r="AN8" s="8"/>
      <c r="AO8" s="8"/>
      <c r="AP8" s="9"/>
      <c r="AS8" s="51" t="str" cm="1">
        <f t="array" ref="AS8">_xlfn.IFS(C8="Yes", 1, C8="No",0,C8="n/a"," ", C8="na"," ", C8=""," ")</f>
        <v xml:space="preserve"> </v>
      </c>
      <c r="AT8" s="51" t="str" cm="1">
        <f t="array" ref="AT8">_xlfn.IFS(D8="Yes", 1, D8="No",0,D8="n/a"," ", D8="na"," ", D8=""," ")</f>
        <v xml:space="preserve"> </v>
      </c>
      <c r="AU8" s="51" t="str" cm="1">
        <f t="array" ref="AU8">_xlfn.IFS(E8="Yes", 1, E8="No",0,E8="n/a"," ", E8="na"," ", E8=""," ")</f>
        <v xml:space="preserve"> </v>
      </c>
      <c r="AV8" s="51" t="str" cm="1">
        <f t="array" ref="AV8">_xlfn.IFS(F8="Yes", 1, F8="No",0,F8="n/a"," ", F8="na"," ", F8=""," ")</f>
        <v xml:space="preserve"> </v>
      </c>
      <c r="AW8" s="51" t="str" cm="1">
        <f t="array" ref="AW8">_xlfn.IFS(G8="Yes", 1, G8="No",0,G8="n/a"," ", G8="na"," ", G8=""," ")</f>
        <v xml:space="preserve"> </v>
      </c>
      <c r="AX8" s="51" t="str" cm="1">
        <f t="array" ref="AX8">_xlfn.IFS(H8="Yes", 1, H8="No",0,H8="n/a"," ", H8="na"," ", H8=""," ")</f>
        <v xml:space="preserve"> </v>
      </c>
      <c r="AY8" s="51" t="str" cm="1">
        <f t="array" ref="AY8">_xlfn.IFS(I8="Yes", 1, I8="No",0,I8="n/a"," ", I8="na"," ", I8=""," ")</f>
        <v xml:space="preserve"> </v>
      </c>
      <c r="AZ8" s="51" t="str" cm="1">
        <f t="array" ref="AZ8">_xlfn.IFS(J8="Yes", 1, J8="No",0,J8="n/a"," ", J8="na"," ", J8=""," ")</f>
        <v xml:space="preserve"> </v>
      </c>
      <c r="BA8" s="51" t="str" cm="1">
        <f t="array" ref="BA8">_xlfn.IFS(K8="Yes", 1, K8="No",0,K8="n/a"," ", K8="na"," ", K8=""," ")</f>
        <v xml:space="preserve"> </v>
      </c>
      <c r="BB8" s="51" t="str" cm="1">
        <f t="array" ref="BB8">_xlfn.IFS(L8="Yes", 1, L8="No",0,L8="n/a"," ", L8="na"," ", L8=""," ")</f>
        <v xml:space="preserve"> </v>
      </c>
      <c r="BC8" s="51" t="str" cm="1">
        <f t="array" ref="BC8">_xlfn.IFS(M8="Yes", 1, M8="No",0,M8="n/a"," ", M8="na"," ", M8=""," ")</f>
        <v xml:space="preserve"> </v>
      </c>
      <c r="BD8" s="51" t="str" cm="1">
        <f t="array" ref="BD8">_xlfn.IFS(N8="Yes", 1, N8="No",0,N8="n/a"," ", N8="na"," ", N8=""," ")</f>
        <v xml:space="preserve"> </v>
      </c>
      <c r="BE8" s="51" t="str" cm="1">
        <f t="array" ref="BE8">_xlfn.IFS(O8="Yes", 1, O8="No",0,O8="n/a"," ", O8="na"," ", O8=""," ")</f>
        <v xml:space="preserve"> </v>
      </c>
      <c r="BF8" s="51" t="str" cm="1">
        <f t="array" ref="BF8">_xlfn.IFS(P8="Yes", 1, P8="No",0,P8="n/a"," ", P8="na"," ", P8=""," ")</f>
        <v xml:space="preserve"> </v>
      </c>
      <c r="BG8" s="51" t="str" cm="1">
        <f t="array" ref="BG8">_xlfn.IFS(Q8="Yes", 1, Q8="No",0,Q8="n/a"," ", Q8="na"," ", Q8=""," ")</f>
        <v xml:space="preserve"> </v>
      </c>
      <c r="BH8" s="51" t="str" cm="1">
        <f t="array" ref="BH8">_xlfn.IFS(R8="Yes", 1, R8="No",0,R8="n/a"," ", R8="na"," ", R8=""," ")</f>
        <v xml:space="preserve"> </v>
      </c>
      <c r="BI8" s="51" t="str" cm="1">
        <f t="array" ref="BI8">_xlfn.IFS(S8="Yes", 1, S8="No",0,S8="n/a"," ", S8="na"," ", S8=""," ")</f>
        <v xml:space="preserve"> </v>
      </c>
      <c r="BJ8" s="51" t="str" cm="1">
        <f t="array" ref="BJ8">_xlfn.IFS(T8="Yes", 1, T8="No",0,T8="n/a"," ", T8="na"," ", T8=""," ")</f>
        <v xml:space="preserve"> </v>
      </c>
      <c r="BK8" s="51" t="str" cm="1">
        <f t="array" ref="BK8">_xlfn.IFS(U8="Yes", 1, U8="No",0,U8="n/a"," ", U8="na"," ", U8=""," ")</f>
        <v xml:space="preserve"> </v>
      </c>
      <c r="BL8" s="51" t="str" cm="1">
        <f t="array" ref="BL8">_xlfn.IFS(V8="Yes", 1, V8="No",0,V8="n/a"," ", V8="na"," ", V8=""," ")</f>
        <v xml:space="preserve"> </v>
      </c>
      <c r="BM8" s="51" t="str" cm="1">
        <f t="array" ref="BM8">_xlfn.IFS(W8="Yes", 1, W8="No",0,W8="n/a"," ", W8="na"," ", W8=""," ")</f>
        <v xml:space="preserve"> </v>
      </c>
      <c r="BN8" s="51" t="str" cm="1">
        <f t="array" ref="BN8">_xlfn.IFS(X8="Yes", 1, X8="No",0,X8="n/a"," ", X8="na"," ", X8=""," ")</f>
        <v xml:space="preserve"> </v>
      </c>
      <c r="BO8" s="51" t="str" cm="1">
        <f t="array" ref="BO8">_xlfn.IFS(Y8="Yes", 1, Y8="No",0,Y8="n/a"," ", Y8="na"," ", Y8=""," ")</f>
        <v xml:space="preserve"> </v>
      </c>
      <c r="BP8" s="51" t="str" cm="1">
        <f t="array" ref="BP8">_xlfn.IFS(Z8="Yes", 1, Z8="No",0,Z8="n/a"," ", Z8="na"," ", Z8=""," ")</f>
        <v xml:space="preserve"> </v>
      </c>
      <c r="BQ8" s="51" t="str" cm="1">
        <f t="array" ref="BQ8">_xlfn.IFS(AA8="Yes", 1, AA8="No",0,AA8="n/a"," ", AA8="na"," ", AA8=""," ")</f>
        <v xml:space="preserve"> </v>
      </c>
      <c r="BR8" s="51" t="str" cm="1">
        <f t="array" ref="BR8">_xlfn.IFS(AB8="Yes", 1, AB8="No",0,AB8="n/a"," ", AB8="na"," ", AB8=""," ")</f>
        <v xml:space="preserve"> </v>
      </c>
      <c r="BS8" s="51" t="str" cm="1">
        <f t="array" ref="BS8">_xlfn.IFS(AC8="Yes", 1, AC8="No",0,AC8="n/a"," ", AC8="na"," ", AC8=""," ")</f>
        <v xml:space="preserve"> </v>
      </c>
      <c r="BT8" s="51" t="str" cm="1">
        <f t="array" ref="BT8">_xlfn.IFS(AD8="Yes", 1, AD8="No",0,AD8="n/a"," ", AD8="na"," ", AD8=""," ")</f>
        <v xml:space="preserve"> </v>
      </c>
      <c r="BU8" s="51" t="str" cm="1">
        <f t="array" ref="BU8">_xlfn.IFS(AE8="Yes", 1, AE8="No",0,AE8="n/a"," ", AE8="na"," ", AE8=""," ")</f>
        <v xml:space="preserve"> </v>
      </c>
      <c r="BV8" s="51" t="str" cm="1">
        <f t="array" ref="BV8">_xlfn.IFS(AF8="Yes", 1, AF8="No",0,AF8="n/a"," ", AF8="na"," ", AF8=""," ")</f>
        <v xml:space="preserve"> </v>
      </c>
      <c r="BW8" s="51" t="str" cm="1">
        <f t="array" ref="BW8">_xlfn.IFS(AG8="Yes", 1, AG8="No",0,AG8="n/a"," ", AG8="na"," ", AG8=""," ")</f>
        <v xml:space="preserve"> </v>
      </c>
      <c r="BX8" s="51" t="str" cm="1">
        <f t="array" ref="BX8">_xlfn.IFS(AH8="Yes", 1, AH8="No",0,AH8="n/a"," ", AH8="na"," ", AH8=""," ")</f>
        <v xml:space="preserve"> </v>
      </c>
      <c r="BY8" s="51" t="str" cm="1">
        <f t="array" ref="BY8">_xlfn.IFS(AI8="Yes", 1, AI8="No",0,AI8="n/a"," ", AI8="na"," ", AI8=""," ")</f>
        <v xml:space="preserve"> </v>
      </c>
      <c r="BZ8" s="51" t="str" cm="1">
        <f t="array" ref="BZ8">_xlfn.IFS(AJ8="Yes", 1, AJ8="No",0,AJ8="n/a"," ", AJ8="na"," ", AJ8=""," ")</f>
        <v xml:space="preserve"> </v>
      </c>
      <c r="CA8" s="51" t="str" cm="1">
        <f t="array" ref="CA8">_xlfn.IFS(AK8="Yes", 1, AK8="No",0,AK8="n/a"," ", AK8="na"," ", AK8=""," ")</f>
        <v xml:space="preserve"> </v>
      </c>
      <c r="CB8" s="51" t="str" cm="1">
        <f t="array" ref="CB8">_xlfn.IFS(AL8="Yes", 1, AL8="No",0,AL8="n/a"," ", AL8="na"," ", AL8=""," ")</f>
        <v xml:space="preserve"> </v>
      </c>
      <c r="CC8" s="51" t="str" cm="1">
        <f t="array" ref="CC8">_xlfn.IFS(AM8="Yes", 1, AM8="No",0,AM8="n/a"," ", AM8="na"," ", AM8=""," ")</f>
        <v xml:space="preserve"> </v>
      </c>
      <c r="CD8" s="51" t="str" cm="1">
        <f t="array" ref="CD8">_xlfn.IFS(AN8="Yes", 1, AN8="No",0,AN8="n/a"," ", AN8="na"," ", AN8=""," ")</f>
        <v xml:space="preserve"> </v>
      </c>
      <c r="CE8" s="51" t="str" cm="1">
        <f t="array" ref="CE8">_xlfn.IFS(AO8="Yes", 1, AO8="No",0,AO8="n/a"," ", AO8="na"," ", AO8=""," ")</f>
        <v xml:space="preserve"> </v>
      </c>
      <c r="CF8" s="51" t="str" cm="1">
        <f t="array" ref="CF8">_xlfn.IFS(AP8="Yes", 1, AP8="No",0,AP8="n/a"," ", AP8="na"," ", AP8=""," ")</f>
        <v xml:space="preserve"> </v>
      </c>
    </row>
    <row r="9" spans="1:84" ht="16.5" thickBot="1">
      <c r="A9" s="151" t="s">
        <v>42</v>
      </c>
      <c r="B9" s="152" t="s">
        <v>41</v>
      </c>
      <c r="C9" s="4"/>
      <c r="D9" s="4"/>
      <c r="E9" s="4"/>
      <c r="F9" s="4"/>
      <c r="G9" s="4"/>
      <c r="H9" s="4"/>
      <c r="I9" s="5"/>
      <c r="J9" s="4"/>
      <c r="K9" s="4"/>
      <c r="L9" s="4"/>
      <c r="M9" s="5"/>
      <c r="N9" s="5"/>
      <c r="O9" s="5"/>
      <c r="P9" s="5"/>
      <c r="Q9" s="5"/>
      <c r="R9" s="5"/>
      <c r="S9" s="5"/>
      <c r="T9" s="5"/>
      <c r="U9" s="5"/>
      <c r="V9" s="5"/>
      <c r="W9" s="5"/>
      <c r="X9" s="5"/>
      <c r="Y9" s="5"/>
      <c r="Z9" s="5"/>
      <c r="AA9" s="5"/>
      <c r="AB9" s="5"/>
      <c r="AC9" s="5"/>
      <c r="AD9" s="5"/>
      <c r="AE9" s="5"/>
      <c r="AF9" s="5"/>
      <c r="AG9" s="5"/>
      <c r="AH9" s="5"/>
      <c r="AI9" s="5"/>
      <c r="AJ9" s="5"/>
      <c r="AK9" s="5"/>
      <c r="AL9" s="5"/>
      <c r="AM9" s="5"/>
      <c r="AN9" s="5"/>
      <c r="AO9" s="5"/>
      <c r="AP9" s="6"/>
      <c r="AS9" s="51" t="str" cm="1">
        <f t="array" ref="AS9">_xlfn.IFS(C9="Yes", 1, C9="No",0,C9="n/a"," ", C9="na"," ", C9=""," ")</f>
        <v xml:space="preserve"> </v>
      </c>
      <c r="AT9" s="51" t="str" cm="1">
        <f t="array" ref="AT9">_xlfn.IFS(D9="Yes", 1, D9="No",0,D9="n/a"," ", D9="na"," ", D9=""," ")</f>
        <v xml:space="preserve"> </v>
      </c>
      <c r="AU9" s="51" t="str" cm="1">
        <f t="array" ref="AU9">_xlfn.IFS(E9="Yes", 1, E9="No",0,E9="n/a"," ", E9="na"," ", E9=""," ")</f>
        <v xml:space="preserve"> </v>
      </c>
      <c r="AV9" s="51" t="str" cm="1">
        <f t="array" ref="AV9">_xlfn.IFS(F9="Yes", 1, F9="No",0,F9="n/a"," ", F9="na"," ", F9=""," ")</f>
        <v xml:space="preserve"> </v>
      </c>
      <c r="AW9" s="51" t="str" cm="1">
        <f t="array" ref="AW9">_xlfn.IFS(G9="Yes", 1, G9="No",0,G9="n/a"," ", G9="na"," ", G9=""," ")</f>
        <v xml:space="preserve"> </v>
      </c>
      <c r="AX9" s="51" t="str" cm="1">
        <f t="array" ref="AX9">_xlfn.IFS(H9="Yes", 1, H9="No",0,H9="n/a"," ", H9="na"," ", H9=""," ")</f>
        <v xml:space="preserve"> </v>
      </c>
      <c r="AY9" s="51" t="str" cm="1">
        <f t="array" ref="AY9">_xlfn.IFS(I9="Yes", 1, I9="No",0,I9="n/a"," ", I9="na"," ", I9=""," ")</f>
        <v xml:space="preserve"> </v>
      </c>
      <c r="AZ9" s="51" t="str" cm="1">
        <f t="array" ref="AZ9">_xlfn.IFS(J9="Yes", 1, J9="No",0,J9="n/a"," ", J9="na"," ", J9=""," ")</f>
        <v xml:space="preserve"> </v>
      </c>
      <c r="BA9" s="51" t="str" cm="1">
        <f t="array" ref="BA9">_xlfn.IFS(K9="Yes", 1, K9="No",0,K9="n/a"," ", K9="na"," ", K9=""," ")</f>
        <v xml:space="preserve"> </v>
      </c>
      <c r="BB9" s="51" t="str" cm="1">
        <f t="array" ref="BB9">_xlfn.IFS(L9="Yes", 1, L9="No",0,L9="n/a"," ", L9="na"," ", L9=""," ")</f>
        <v xml:space="preserve"> </v>
      </c>
      <c r="BC9" s="51" t="str" cm="1">
        <f t="array" ref="BC9">_xlfn.IFS(M9="Yes", 1, M9="No",0,M9="n/a"," ", M9="na"," ", M9=""," ")</f>
        <v xml:space="preserve"> </v>
      </c>
      <c r="BD9" s="51" t="str" cm="1">
        <f t="array" ref="BD9">_xlfn.IFS(N9="Yes", 1, N9="No",0,N9="n/a"," ", N9="na"," ", N9=""," ")</f>
        <v xml:space="preserve"> </v>
      </c>
      <c r="BE9" s="51" t="str" cm="1">
        <f t="array" ref="BE9">_xlfn.IFS(O9="Yes", 1, O9="No",0,O9="n/a"," ", O9="na"," ", O9=""," ")</f>
        <v xml:space="preserve"> </v>
      </c>
      <c r="BF9" s="51" t="str" cm="1">
        <f t="array" ref="BF9">_xlfn.IFS(P9="Yes", 1, P9="No",0,P9="n/a"," ", P9="na"," ", P9=""," ")</f>
        <v xml:space="preserve"> </v>
      </c>
      <c r="BG9" s="51" t="str" cm="1">
        <f t="array" ref="BG9">_xlfn.IFS(Q9="Yes", 1, Q9="No",0,Q9="n/a"," ", Q9="na"," ", Q9=""," ")</f>
        <v xml:space="preserve"> </v>
      </c>
      <c r="BH9" s="51" t="str" cm="1">
        <f t="array" ref="BH9">_xlfn.IFS(R9="Yes", 1, R9="No",0,R9="n/a"," ", R9="na"," ", R9=""," ")</f>
        <v xml:space="preserve"> </v>
      </c>
      <c r="BI9" s="51" t="str" cm="1">
        <f t="array" ref="BI9">_xlfn.IFS(S9="Yes", 1, S9="No",0,S9="n/a"," ", S9="na"," ", S9=""," ")</f>
        <v xml:space="preserve"> </v>
      </c>
      <c r="BJ9" s="51" t="str" cm="1">
        <f t="array" ref="BJ9">_xlfn.IFS(T9="Yes", 1, T9="No",0,T9="n/a"," ", T9="na"," ", T9=""," ")</f>
        <v xml:space="preserve"> </v>
      </c>
      <c r="BK9" s="51" t="str" cm="1">
        <f t="array" ref="BK9">_xlfn.IFS(U9="Yes", 1, U9="No",0,U9="n/a"," ", U9="na"," ", U9=""," ")</f>
        <v xml:space="preserve"> </v>
      </c>
      <c r="BL9" s="51" t="str" cm="1">
        <f t="array" ref="BL9">_xlfn.IFS(V9="Yes", 1, V9="No",0,V9="n/a"," ", V9="na"," ", V9=""," ")</f>
        <v xml:space="preserve"> </v>
      </c>
      <c r="BM9" s="51" t="str" cm="1">
        <f t="array" ref="BM9">_xlfn.IFS(W9="Yes", 1, W9="No",0,W9="n/a"," ", W9="na"," ", W9=""," ")</f>
        <v xml:space="preserve"> </v>
      </c>
      <c r="BN9" s="51" t="str" cm="1">
        <f t="array" ref="BN9">_xlfn.IFS(X9="Yes", 1, X9="No",0,X9="n/a"," ", X9="na"," ", X9=""," ")</f>
        <v xml:space="preserve"> </v>
      </c>
      <c r="BO9" s="51" t="str" cm="1">
        <f t="array" ref="BO9">_xlfn.IFS(Y9="Yes", 1, Y9="No",0,Y9="n/a"," ", Y9="na"," ", Y9=""," ")</f>
        <v xml:space="preserve"> </v>
      </c>
      <c r="BP9" s="51" t="str" cm="1">
        <f t="array" ref="BP9">_xlfn.IFS(Z9="Yes", 1, Z9="No",0,Z9="n/a"," ", Z9="na"," ", Z9=""," ")</f>
        <v xml:space="preserve"> </v>
      </c>
      <c r="BQ9" s="51" t="str" cm="1">
        <f t="array" ref="BQ9">_xlfn.IFS(AA9="Yes", 1, AA9="No",0,AA9="n/a"," ", AA9="na"," ", AA9=""," ")</f>
        <v xml:space="preserve"> </v>
      </c>
      <c r="BR9" s="51" t="str" cm="1">
        <f t="array" ref="BR9">_xlfn.IFS(AB9="Yes", 1, AB9="No",0,AB9="n/a"," ", AB9="na"," ", AB9=""," ")</f>
        <v xml:space="preserve"> </v>
      </c>
      <c r="BS9" s="51" t="str" cm="1">
        <f t="array" ref="BS9">_xlfn.IFS(AC9="Yes", 1, AC9="No",0,AC9="n/a"," ", AC9="na"," ", AC9=""," ")</f>
        <v xml:space="preserve"> </v>
      </c>
      <c r="BT9" s="51" t="str" cm="1">
        <f t="array" ref="BT9">_xlfn.IFS(AD9="Yes", 1, AD9="No",0,AD9="n/a"," ", AD9="na"," ", AD9=""," ")</f>
        <v xml:space="preserve"> </v>
      </c>
      <c r="BU9" s="51" t="str" cm="1">
        <f t="array" ref="BU9">_xlfn.IFS(AE9="Yes", 1, AE9="No",0,AE9="n/a"," ", AE9="na"," ", AE9=""," ")</f>
        <v xml:space="preserve"> </v>
      </c>
      <c r="BV9" s="51" t="str" cm="1">
        <f t="array" ref="BV9">_xlfn.IFS(AF9="Yes", 1, AF9="No",0,AF9="n/a"," ", AF9="na"," ", AF9=""," ")</f>
        <v xml:space="preserve"> </v>
      </c>
      <c r="BW9" s="51" t="str" cm="1">
        <f t="array" ref="BW9">_xlfn.IFS(AG9="Yes", 1, AG9="No",0,AG9="n/a"," ", AG9="na"," ", AG9=""," ")</f>
        <v xml:space="preserve"> </v>
      </c>
      <c r="BX9" s="51" t="str" cm="1">
        <f t="array" ref="BX9">_xlfn.IFS(AH9="Yes", 1, AH9="No",0,AH9="n/a"," ", AH9="na"," ", AH9=""," ")</f>
        <v xml:space="preserve"> </v>
      </c>
      <c r="BY9" s="51" t="str" cm="1">
        <f t="array" ref="BY9">_xlfn.IFS(AI9="Yes", 1, AI9="No",0,AI9="n/a"," ", AI9="na"," ", AI9=""," ")</f>
        <v xml:space="preserve"> </v>
      </c>
      <c r="BZ9" s="51" t="str" cm="1">
        <f t="array" ref="BZ9">_xlfn.IFS(AJ9="Yes", 1, AJ9="No",0,AJ9="n/a"," ", AJ9="na"," ", AJ9=""," ")</f>
        <v xml:space="preserve"> </v>
      </c>
      <c r="CA9" s="51" t="str" cm="1">
        <f t="array" ref="CA9">_xlfn.IFS(AK9="Yes", 1, AK9="No",0,AK9="n/a"," ", AK9="na"," ", AK9=""," ")</f>
        <v xml:space="preserve"> </v>
      </c>
      <c r="CB9" s="51" t="str" cm="1">
        <f t="array" ref="CB9">_xlfn.IFS(AL9="Yes", 1, AL9="No",0,AL9="n/a"," ", AL9="na"," ", AL9=""," ")</f>
        <v xml:space="preserve"> </v>
      </c>
      <c r="CC9" s="51" t="str" cm="1">
        <f t="array" ref="CC9">_xlfn.IFS(AM9="Yes", 1, AM9="No",0,AM9="n/a"," ", AM9="na"," ", AM9=""," ")</f>
        <v xml:space="preserve"> </v>
      </c>
      <c r="CD9" s="51" t="str" cm="1">
        <f t="array" ref="CD9">_xlfn.IFS(AN9="Yes", 1, AN9="No",0,AN9="n/a"," ", AN9="na"," ", AN9=""," ")</f>
        <v xml:space="preserve"> </v>
      </c>
      <c r="CE9" s="51" t="str" cm="1">
        <f t="array" ref="CE9">_xlfn.IFS(AO9="Yes", 1, AO9="No",0,AO9="n/a"," ", AO9="na"," ", AO9=""," ")</f>
        <v xml:space="preserve"> </v>
      </c>
      <c r="CF9" s="51" t="str" cm="1">
        <f t="array" ref="CF9">_xlfn.IFS(AP9="Yes", 1, AP9="No",0,AP9="n/a"," ", AP9="na"," ", AP9=""," ")</f>
        <v xml:space="preserve"> </v>
      </c>
    </row>
    <row r="10" spans="1:84" s="146" customFormat="1" ht="16.5" thickBot="1">
      <c r="A10" s="282" t="s">
        <v>43</v>
      </c>
      <c r="B10" s="283"/>
      <c r="C10" s="13"/>
      <c r="D10" s="14"/>
      <c r="E10" s="14"/>
      <c r="F10" s="14"/>
      <c r="G10" s="14"/>
      <c r="H10" s="14"/>
      <c r="I10" s="14"/>
      <c r="J10" s="14"/>
      <c r="K10" s="14"/>
      <c r="L10" s="14"/>
      <c r="M10" s="14"/>
      <c r="N10" s="14"/>
      <c r="O10" s="14"/>
      <c r="P10" s="14"/>
      <c r="Q10" s="14"/>
      <c r="R10" s="14"/>
      <c r="S10" s="14"/>
      <c r="T10" s="14"/>
      <c r="U10" s="14"/>
      <c r="V10" s="14"/>
      <c r="W10" s="14"/>
      <c r="X10" s="14"/>
      <c r="Y10" s="14"/>
      <c r="Z10" s="14"/>
      <c r="AA10" s="14"/>
      <c r="AB10" s="14"/>
      <c r="AC10" s="14"/>
      <c r="AD10" s="14"/>
      <c r="AE10" s="14"/>
      <c r="AF10" s="14"/>
      <c r="AG10" s="14"/>
      <c r="AH10" s="14"/>
      <c r="AI10" s="14"/>
      <c r="AJ10" s="14"/>
      <c r="AK10" s="14"/>
      <c r="AL10" s="14"/>
      <c r="AM10" s="14"/>
      <c r="AN10" s="14"/>
      <c r="AO10" s="14"/>
      <c r="AP10" s="15"/>
      <c r="AQ10" s="145"/>
      <c r="AR10" s="145"/>
      <c r="AS10" s="65"/>
      <c r="AT10" s="67"/>
      <c r="AU10" s="67"/>
      <c r="AV10" s="67"/>
      <c r="AW10" s="67"/>
      <c r="AX10" s="67"/>
      <c r="AY10" s="67"/>
      <c r="AZ10" s="67"/>
      <c r="BA10" s="67"/>
      <c r="BB10" s="67"/>
      <c r="BC10" s="67"/>
      <c r="BD10" s="67"/>
      <c r="BE10" s="67"/>
      <c r="BF10" s="67"/>
      <c r="BG10" s="67"/>
      <c r="BH10" s="67"/>
      <c r="BI10" s="67"/>
      <c r="BJ10" s="67"/>
      <c r="BK10" s="67"/>
      <c r="BL10" s="67"/>
      <c r="BM10" s="67"/>
      <c r="BN10" s="67"/>
      <c r="BO10" s="67"/>
      <c r="BP10" s="67"/>
      <c r="BQ10" s="67"/>
      <c r="BR10" s="67"/>
      <c r="BS10" s="67"/>
      <c r="BT10" s="67"/>
      <c r="BU10" s="67"/>
      <c r="BV10" s="67"/>
      <c r="BW10" s="67"/>
      <c r="BX10" s="67"/>
      <c r="BY10" s="67"/>
      <c r="BZ10" s="67"/>
      <c r="CA10" s="67"/>
      <c r="CB10" s="67"/>
      <c r="CC10" s="67"/>
      <c r="CD10" s="67"/>
      <c r="CE10" s="67"/>
      <c r="CF10" s="68"/>
    </row>
    <row r="11" spans="1:84" ht="15.75">
      <c r="A11" s="147" t="s">
        <v>38</v>
      </c>
      <c r="B11" s="148" t="s">
        <v>39</v>
      </c>
      <c r="C11" s="4"/>
      <c r="D11" s="5"/>
      <c r="E11" s="5"/>
      <c r="F11" s="5"/>
      <c r="G11" s="5"/>
      <c r="H11" s="5"/>
      <c r="I11" s="4"/>
      <c r="J11" s="5"/>
      <c r="K11" s="5"/>
      <c r="L11" s="4"/>
      <c r="M11" s="5"/>
      <c r="N11" s="5"/>
      <c r="O11" s="5"/>
      <c r="P11" s="5"/>
      <c r="Q11" s="5"/>
      <c r="R11" s="5"/>
      <c r="S11" s="5"/>
      <c r="T11" s="5"/>
      <c r="U11" s="5"/>
      <c r="V11" s="5"/>
      <c r="W11" s="5"/>
      <c r="X11" s="5"/>
      <c r="Y11" s="5"/>
      <c r="Z11" s="5"/>
      <c r="AA11" s="5"/>
      <c r="AB11" s="5"/>
      <c r="AC11" s="5"/>
      <c r="AD11" s="5"/>
      <c r="AE11" s="5"/>
      <c r="AF11" s="5"/>
      <c r="AG11" s="5"/>
      <c r="AH11" s="5"/>
      <c r="AI11" s="5"/>
      <c r="AJ11" s="5"/>
      <c r="AK11" s="5"/>
      <c r="AL11" s="5"/>
      <c r="AM11" s="5"/>
      <c r="AN11" s="5"/>
      <c r="AO11" s="5"/>
      <c r="AP11" s="6"/>
      <c r="AS11" s="51" t="str" cm="1">
        <f t="array" ref="AS11">_xlfn.IFS(C11="Yes", 1, C11="No",0,C11="n/a"," ", C11="na"," ", C11=""," ")</f>
        <v xml:space="preserve"> </v>
      </c>
      <c r="AT11" s="51" t="str" cm="1">
        <f t="array" ref="AT11">_xlfn.IFS(D11="Yes", 1, D11="No",0,D11="n/a"," ", D11="na"," ", D11=""," ")</f>
        <v xml:space="preserve"> </v>
      </c>
      <c r="AU11" s="51" t="str" cm="1">
        <f t="array" ref="AU11">_xlfn.IFS(E11="Yes", 1, E11="No",0,E11="n/a"," ", E11="na"," ", E11=""," ")</f>
        <v xml:space="preserve"> </v>
      </c>
      <c r="AV11" s="51" t="str" cm="1">
        <f t="array" ref="AV11">_xlfn.IFS(F11="Yes", 1, F11="No",0,F11="n/a"," ", F11="na"," ", F11=""," ")</f>
        <v xml:space="preserve"> </v>
      </c>
      <c r="AW11" s="51" t="str" cm="1">
        <f t="array" ref="AW11">_xlfn.IFS(G11="Yes", 1, G11="No",0,G11="n/a"," ", G11="na"," ", G11=""," ")</f>
        <v xml:space="preserve"> </v>
      </c>
      <c r="AX11" s="51" t="str" cm="1">
        <f t="array" ref="AX11">_xlfn.IFS(H11="Yes", 1, H11="No",0,H11="n/a"," ", H11="na"," ", H11=""," ")</f>
        <v xml:space="preserve"> </v>
      </c>
      <c r="AY11" s="51" t="str" cm="1">
        <f t="array" ref="AY11">_xlfn.IFS(I11="Yes", 1, I11="No",0,I11="n/a"," ", I11="na"," ", I11=""," ")</f>
        <v xml:space="preserve"> </v>
      </c>
      <c r="AZ11" s="51" t="str" cm="1">
        <f t="array" ref="AZ11">_xlfn.IFS(J11="Yes", 1, J11="No",0,J11="n/a"," ", J11="na"," ", J11=""," ")</f>
        <v xml:space="preserve"> </v>
      </c>
      <c r="BA11" s="51" t="str" cm="1">
        <f t="array" ref="BA11">_xlfn.IFS(K11="Yes", 1, K11="No",0,K11="n/a"," ", K11="na"," ", K11=""," ")</f>
        <v xml:space="preserve"> </v>
      </c>
      <c r="BB11" s="51" t="str" cm="1">
        <f t="array" ref="BB11">_xlfn.IFS(L11="Yes", 1, L11="No",0,L11="n/a"," ", L11="na"," ", L11=""," ")</f>
        <v xml:space="preserve"> </v>
      </c>
      <c r="BC11" s="51" t="str" cm="1">
        <f t="array" ref="BC11">_xlfn.IFS(M11="Yes", 1, M11="No",0,M11="n/a"," ", M11="na"," ", M11=""," ")</f>
        <v xml:space="preserve"> </v>
      </c>
      <c r="BD11" s="51" t="str" cm="1">
        <f t="array" ref="BD11">_xlfn.IFS(N11="Yes", 1, N11="No",0,N11="n/a"," ", N11="na"," ", N11=""," ")</f>
        <v xml:space="preserve"> </v>
      </c>
      <c r="BE11" s="51" t="str" cm="1">
        <f t="array" ref="BE11">_xlfn.IFS(O11="Yes", 1, O11="No",0,O11="n/a"," ", O11="na"," ", O11=""," ")</f>
        <v xml:space="preserve"> </v>
      </c>
      <c r="BF11" s="51" t="str" cm="1">
        <f t="array" ref="BF11">_xlfn.IFS(P11="Yes", 1, P11="No",0,P11="n/a"," ", P11="na"," ", P11=""," ")</f>
        <v xml:space="preserve"> </v>
      </c>
      <c r="BG11" s="51" t="str" cm="1">
        <f t="array" ref="BG11">_xlfn.IFS(Q11="Yes", 1, Q11="No",0,Q11="n/a"," ", Q11="na"," ", Q11=""," ")</f>
        <v xml:space="preserve"> </v>
      </c>
      <c r="BH11" s="51" t="str" cm="1">
        <f t="array" ref="BH11">_xlfn.IFS(R11="Yes", 1, R11="No",0,R11="n/a"," ", R11="na"," ", R11=""," ")</f>
        <v xml:space="preserve"> </v>
      </c>
      <c r="BI11" s="51" t="str" cm="1">
        <f t="array" ref="BI11">_xlfn.IFS(S11="Yes", 1, S11="No",0,S11="n/a"," ", S11="na"," ", S11=""," ")</f>
        <v xml:space="preserve"> </v>
      </c>
      <c r="BJ11" s="51" t="str" cm="1">
        <f t="array" ref="BJ11">_xlfn.IFS(T11="Yes", 1, T11="No",0,T11="n/a"," ", T11="na"," ", T11=""," ")</f>
        <v xml:space="preserve"> </v>
      </c>
      <c r="BK11" s="51" t="str" cm="1">
        <f t="array" ref="BK11">_xlfn.IFS(U11="Yes", 1, U11="No",0,U11="n/a"," ", U11="na"," ", U11=""," ")</f>
        <v xml:space="preserve"> </v>
      </c>
      <c r="BL11" s="51" t="str" cm="1">
        <f t="array" ref="BL11">_xlfn.IFS(V11="Yes", 1, V11="No",0,V11="n/a"," ", V11="na"," ", V11=""," ")</f>
        <v xml:space="preserve"> </v>
      </c>
      <c r="BM11" s="51" t="str" cm="1">
        <f t="array" ref="BM11">_xlfn.IFS(W11="Yes", 1, W11="No",0,W11="n/a"," ", W11="na"," ", W11=""," ")</f>
        <v xml:space="preserve"> </v>
      </c>
      <c r="BN11" s="51" t="str" cm="1">
        <f t="array" ref="BN11">_xlfn.IFS(X11="Yes", 1, X11="No",0,X11="n/a"," ", X11="na"," ", X11=""," ")</f>
        <v xml:space="preserve"> </v>
      </c>
      <c r="BO11" s="51" t="str" cm="1">
        <f t="array" ref="BO11">_xlfn.IFS(Y11="Yes", 1, Y11="No",0,Y11="n/a"," ", Y11="na"," ", Y11=""," ")</f>
        <v xml:space="preserve"> </v>
      </c>
      <c r="BP11" s="51" t="str" cm="1">
        <f t="array" ref="BP11">_xlfn.IFS(Z11="Yes", 1, Z11="No",0,Z11="n/a"," ", Z11="na"," ", Z11=""," ")</f>
        <v xml:space="preserve"> </v>
      </c>
      <c r="BQ11" s="51" t="str" cm="1">
        <f t="array" ref="BQ11">_xlfn.IFS(AA11="Yes", 1, AA11="No",0,AA11="n/a"," ", AA11="na"," ", AA11=""," ")</f>
        <v xml:space="preserve"> </v>
      </c>
      <c r="BR11" s="51" t="str" cm="1">
        <f t="array" ref="BR11">_xlfn.IFS(AB11="Yes", 1, AB11="No",0,AB11="n/a"," ", AB11="na"," ", AB11=""," ")</f>
        <v xml:space="preserve"> </v>
      </c>
      <c r="BS11" s="51" t="str" cm="1">
        <f t="array" ref="BS11">_xlfn.IFS(AC11="Yes", 1, AC11="No",0,AC11="n/a"," ", AC11="na"," ", AC11=""," ")</f>
        <v xml:space="preserve"> </v>
      </c>
      <c r="BT11" s="51" t="str" cm="1">
        <f t="array" ref="BT11">_xlfn.IFS(AD11="Yes", 1, AD11="No",0,AD11="n/a"," ", AD11="na"," ", AD11=""," ")</f>
        <v xml:space="preserve"> </v>
      </c>
      <c r="BU11" s="51" t="str" cm="1">
        <f t="array" ref="BU11">_xlfn.IFS(AE11="Yes", 1, AE11="No",0,AE11="n/a"," ", AE11="na"," ", AE11=""," ")</f>
        <v xml:space="preserve"> </v>
      </c>
      <c r="BV11" s="51" t="str" cm="1">
        <f t="array" ref="BV11">_xlfn.IFS(AF11="Yes", 1, AF11="No",0,AF11="n/a"," ", AF11="na"," ", AF11=""," ")</f>
        <v xml:space="preserve"> </v>
      </c>
      <c r="BW11" s="51" t="str" cm="1">
        <f t="array" ref="BW11">_xlfn.IFS(AG11="Yes", 1, AG11="No",0,AG11="n/a"," ", AG11="na"," ", AG11=""," ")</f>
        <v xml:space="preserve"> </v>
      </c>
      <c r="BX11" s="51" t="str" cm="1">
        <f t="array" ref="BX11">_xlfn.IFS(AH11="Yes", 1, AH11="No",0,AH11="n/a"," ", AH11="na"," ", AH11=""," ")</f>
        <v xml:space="preserve"> </v>
      </c>
      <c r="BY11" s="51" t="str" cm="1">
        <f t="array" ref="BY11">_xlfn.IFS(AI11="Yes", 1, AI11="No",0,AI11="n/a"," ", AI11="na"," ", AI11=""," ")</f>
        <v xml:space="preserve"> </v>
      </c>
      <c r="BZ11" s="51" t="str" cm="1">
        <f t="array" ref="BZ11">_xlfn.IFS(AJ11="Yes", 1, AJ11="No",0,AJ11="n/a"," ", AJ11="na"," ", AJ11=""," ")</f>
        <v xml:space="preserve"> </v>
      </c>
      <c r="CA11" s="51" t="str" cm="1">
        <f t="array" ref="CA11">_xlfn.IFS(AK11="Yes", 1, AK11="No",0,AK11="n/a"," ", AK11="na"," ", AK11=""," ")</f>
        <v xml:space="preserve"> </v>
      </c>
      <c r="CB11" s="51" t="str" cm="1">
        <f t="array" ref="CB11">_xlfn.IFS(AL11="Yes", 1, AL11="No",0,AL11="n/a"," ", AL11="na"," ", AL11=""," ")</f>
        <v xml:space="preserve"> </v>
      </c>
      <c r="CC11" s="51" t="str" cm="1">
        <f t="array" ref="CC11">_xlfn.IFS(AM11="Yes", 1, AM11="No",0,AM11="n/a"," ", AM11="na"," ", AM11=""," ")</f>
        <v xml:space="preserve"> </v>
      </c>
      <c r="CD11" s="51" t="str" cm="1">
        <f t="array" ref="CD11">_xlfn.IFS(AN11="Yes", 1, AN11="No",0,AN11="n/a"," ", AN11="na"," ", AN11=""," ")</f>
        <v xml:space="preserve"> </v>
      </c>
      <c r="CE11" s="51" t="str" cm="1">
        <f t="array" ref="CE11">_xlfn.IFS(AO11="Yes", 1, AO11="No",0,AO11="n/a"," ", AO11="na"," ", AO11=""," ")</f>
        <v xml:space="preserve"> </v>
      </c>
      <c r="CF11" s="51" t="str" cm="1">
        <f t="array" ref="CF11">_xlfn.IFS(AP11="Yes", 1, AP11="No",0,AP11="n/a"," ", AP11="na"," ", AP11=""," ")</f>
        <v xml:space="preserve"> </v>
      </c>
    </row>
    <row r="12" spans="1:84" ht="15.75">
      <c r="A12" s="149" t="s">
        <v>40</v>
      </c>
      <c r="B12" s="150" t="s">
        <v>41</v>
      </c>
      <c r="C12" s="8"/>
      <c r="D12" s="8"/>
      <c r="E12" s="8"/>
      <c r="F12" s="8"/>
      <c r="G12" s="8"/>
      <c r="H12" s="8"/>
      <c r="I12" s="8"/>
      <c r="J12" s="8"/>
      <c r="K12" s="8"/>
      <c r="L12" s="8"/>
      <c r="M12" s="8"/>
      <c r="N12" s="8"/>
      <c r="O12" s="8"/>
      <c r="P12" s="8"/>
      <c r="Q12" s="8"/>
      <c r="R12" s="8"/>
      <c r="S12" s="8"/>
      <c r="T12" s="8"/>
      <c r="U12" s="8"/>
      <c r="V12" s="8"/>
      <c r="W12" s="8"/>
      <c r="X12" s="8"/>
      <c r="Y12" s="8"/>
      <c r="Z12" s="8"/>
      <c r="AA12" s="8"/>
      <c r="AB12" s="8"/>
      <c r="AC12" s="8"/>
      <c r="AD12" s="8"/>
      <c r="AE12" s="8"/>
      <c r="AF12" s="8"/>
      <c r="AG12" s="8"/>
      <c r="AH12" s="8"/>
      <c r="AI12" s="8"/>
      <c r="AJ12" s="8"/>
      <c r="AK12" s="8"/>
      <c r="AL12" s="8"/>
      <c r="AM12" s="8"/>
      <c r="AN12" s="8"/>
      <c r="AO12" s="8"/>
      <c r="AP12" s="9"/>
      <c r="AS12" s="51" t="str" cm="1">
        <f t="array" ref="AS12">_xlfn.IFS(C12="Yes", 1, C12="No",0,C12="n/a"," ", C12="na"," ", C12=""," ")</f>
        <v xml:space="preserve"> </v>
      </c>
      <c r="AT12" s="51" t="str" cm="1">
        <f t="array" ref="AT12">_xlfn.IFS(D12="Yes", 1, D12="No",0,D12="n/a"," ", D12="na"," ", D12=""," ")</f>
        <v xml:space="preserve"> </v>
      </c>
      <c r="AU12" s="51" t="str" cm="1">
        <f t="array" ref="AU12">_xlfn.IFS(E12="Yes", 1, E12="No",0,E12="n/a"," ", E12="na"," ", E12=""," ")</f>
        <v xml:space="preserve"> </v>
      </c>
      <c r="AV12" s="51" t="str" cm="1">
        <f t="array" ref="AV12">_xlfn.IFS(F12="Yes", 1, F12="No",0,F12="n/a"," ", F12="na"," ", F12=""," ")</f>
        <v xml:space="preserve"> </v>
      </c>
      <c r="AW12" s="51" t="str" cm="1">
        <f t="array" ref="AW12">_xlfn.IFS(G12="Yes", 1, G12="No",0,G12="n/a"," ", G12="na"," ", G12=""," ")</f>
        <v xml:space="preserve"> </v>
      </c>
      <c r="AX12" s="51" t="str" cm="1">
        <f t="array" ref="AX12">_xlfn.IFS(H12="Yes", 1, H12="No",0,H12="n/a"," ", H12="na"," ", H12=""," ")</f>
        <v xml:space="preserve"> </v>
      </c>
      <c r="AY12" s="51" t="str" cm="1">
        <f t="array" ref="AY12">_xlfn.IFS(I12="Yes", 1, I12="No",0,I12="n/a"," ", I12="na"," ", I12=""," ")</f>
        <v xml:space="preserve"> </v>
      </c>
      <c r="AZ12" s="51" t="str" cm="1">
        <f t="array" ref="AZ12">_xlfn.IFS(J12="Yes", 1, J12="No",0,J12="n/a"," ", J12="na"," ", J12=""," ")</f>
        <v xml:space="preserve"> </v>
      </c>
      <c r="BA12" s="51" t="str" cm="1">
        <f t="array" ref="BA12">_xlfn.IFS(K12="Yes", 1, K12="No",0,K12="n/a"," ", K12="na"," ", K12=""," ")</f>
        <v xml:space="preserve"> </v>
      </c>
      <c r="BB12" s="51" t="str" cm="1">
        <f t="array" ref="BB12">_xlfn.IFS(L12="Yes", 1, L12="No",0,L12="n/a"," ", L12="na"," ", L12=""," ")</f>
        <v xml:space="preserve"> </v>
      </c>
      <c r="BC12" s="51" t="str" cm="1">
        <f t="array" ref="BC12">_xlfn.IFS(M12="Yes", 1, M12="No",0,M12="n/a"," ", M12="na"," ", M12=""," ")</f>
        <v xml:space="preserve"> </v>
      </c>
      <c r="BD12" s="51" t="str" cm="1">
        <f t="array" ref="BD12">_xlfn.IFS(N12="Yes", 1, N12="No",0,N12="n/a"," ", N12="na"," ", N12=""," ")</f>
        <v xml:space="preserve"> </v>
      </c>
      <c r="BE12" s="51" t="str" cm="1">
        <f t="array" ref="BE12">_xlfn.IFS(O12="Yes", 1, O12="No",0,O12="n/a"," ", O12="na"," ", O12=""," ")</f>
        <v xml:space="preserve"> </v>
      </c>
      <c r="BF12" s="51" t="str" cm="1">
        <f t="array" ref="BF12">_xlfn.IFS(P12="Yes", 1, P12="No",0,P12="n/a"," ", P12="na"," ", P12=""," ")</f>
        <v xml:space="preserve"> </v>
      </c>
      <c r="BG12" s="51" t="str" cm="1">
        <f t="array" ref="BG12">_xlfn.IFS(Q12="Yes", 1, Q12="No",0,Q12="n/a"," ", Q12="na"," ", Q12=""," ")</f>
        <v xml:space="preserve"> </v>
      </c>
      <c r="BH12" s="51" t="str" cm="1">
        <f t="array" ref="BH12">_xlfn.IFS(R12="Yes", 1, R12="No",0,R12="n/a"," ", R12="na"," ", R12=""," ")</f>
        <v xml:space="preserve"> </v>
      </c>
      <c r="BI12" s="51" t="str" cm="1">
        <f t="array" ref="BI12">_xlfn.IFS(S12="Yes", 1, S12="No",0,S12="n/a"," ", S12="na"," ", S12=""," ")</f>
        <v xml:space="preserve"> </v>
      </c>
      <c r="BJ12" s="51" t="str" cm="1">
        <f t="array" ref="BJ12">_xlfn.IFS(T12="Yes", 1, T12="No",0,T12="n/a"," ", T12="na"," ", T12=""," ")</f>
        <v xml:space="preserve"> </v>
      </c>
      <c r="BK12" s="51" t="str" cm="1">
        <f t="array" ref="BK12">_xlfn.IFS(U12="Yes", 1, U12="No",0,U12="n/a"," ", U12="na"," ", U12=""," ")</f>
        <v xml:space="preserve"> </v>
      </c>
      <c r="BL12" s="51" t="str" cm="1">
        <f t="array" ref="BL12">_xlfn.IFS(V12="Yes", 1, V12="No",0,V12="n/a"," ", V12="na"," ", V12=""," ")</f>
        <v xml:space="preserve"> </v>
      </c>
      <c r="BM12" s="51" t="str" cm="1">
        <f t="array" ref="BM12">_xlfn.IFS(W12="Yes", 1, W12="No",0,W12="n/a"," ", W12="na"," ", W12=""," ")</f>
        <v xml:space="preserve"> </v>
      </c>
      <c r="BN12" s="51" t="str" cm="1">
        <f t="array" ref="BN12">_xlfn.IFS(X12="Yes", 1, X12="No",0,X12="n/a"," ", X12="na"," ", X12=""," ")</f>
        <v xml:space="preserve"> </v>
      </c>
      <c r="BO12" s="51" t="str" cm="1">
        <f t="array" ref="BO12">_xlfn.IFS(Y12="Yes", 1, Y12="No",0,Y12="n/a"," ", Y12="na"," ", Y12=""," ")</f>
        <v xml:space="preserve"> </v>
      </c>
      <c r="BP12" s="51" t="str" cm="1">
        <f t="array" ref="BP12">_xlfn.IFS(Z12="Yes", 1, Z12="No",0,Z12="n/a"," ", Z12="na"," ", Z12=""," ")</f>
        <v xml:space="preserve"> </v>
      </c>
      <c r="BQ12" s="51" t="str" cm="1">
        <f t="array" ref="BQ12">_xlfn.IFS(AA12="Yes", 1, AA12="No",0,AA12="n/a"," ", AA12="na"," ", AA12=""," ")</f>
        <v xml:space="preserve"> </v>
      </c>
      <c r="BR12" s="51" t="str" cm="1">
        <f t="array" ref="BR12">_xlfn.IFS(AB12="Yes", 1, AB12="No",0,AB12="n/a"," ", AB12="na"," ", AB12=""," ")</f>
        <v xml:space="preserve"> </v>
      </c>
      <c r="BS12" s="51" t="str" cm="1">
        <f t="array" ref="BS12">_xlfn.IFS(AC12="Yes", 1, AC12="No",0,AC12="n/a"," ", AC12="na"," ", AC12=""," ")</f>
        <v xml:space="preserve"> </v>
      </c>
      <c r="BT12" s="51" t="str" cm="1">
        <f t="array" ref="BT12">_xlfn.IFS(AD12="Yes", 1, AD12="No",0,AD12="n/a"," ", AD12="na"," ", AD12=""," ")</f>
        <v xml:space="preserve"> </v>
      </c>
      <c r="BU12" s="51" t="str" cm="1">
        <f t="array" ref="BU12">_xlfn.IFS(AE12="Yes", 1, AE12="No",0,AE12="n/a"," ", AE12="na"," ", AE12=""," ")</f>
        <v xml:space="preserve"> </v>
      </c>
      <c r="BV12" s="51" t="str" cm="1">
        <f t="array" ref="BV12">_xlfn.IFS(AF12="Yes", 1, AF12="No",0,AF12="n/a"," ", AF12="na"," ", AF12=""," ")</f>
        <v xml:space="preserve"> </v>
      </c>
      <c r="BW12" s="51" t="str" cm="1">
        <f t="array" ref="BW12">_xlfn.IFS(AG12="Yes", 1, AG12="No",0,AG12="n/a"," ", AG12="na"," ", AG12=""," ")</f>
        <v xml:space="preserve"> </v>
      </c>
      <c r="BX12" s="51" t="str" cm="1">
        <f t="array" ref="BX12">_xlfn.IFS(AH12="Yes", 1, AH12="No",0,AH12="n/a"," ", AH12="na"," ", AH12=""," ")</f>
        <v xml:space="preserve"> </v>
      </c>
      <c r="BY12" s="51" t="str" cm="1">
        <f t="array" ref="BY12">_xlfn.IFS(AI12="Yes", 1, AI12="No",0,AI12="n/a"," ", AI12="na"," ", AI12=""," ")</f>
        <v xml:space="preserve"> </v>
      </c>
      <c r="BZ12" s="51" t="str" cm="1">
        <f t="array" ref="BZ12">_xlfn.IFS(AJ12="Yes", 1, AJ12="No",0,AJ12="n/a"," ", AJ12="na"," ", AJ12=""," ")</f>
        <v xml:space="preserve"> </v>
      </c>
      <c r="CA12" s="51" t="str" cm="1">
        <f t="array" ref="CA12">_xlfn.IFS(AK12="Yes", 1, AK12="No",0,AK12="n/a"," ", AK12="na"," ", AK12=""," ")</f>
        <v xml:space="preserve"> </v>
      </c>
      <c r="CB12" s="51" t="str" cm="1">
        <f t="array" ref="CB12">_xlfn.IFS(AL12="Yes", 1, AL12="No",0,AL12="n/a"," ", AL12="na"," ", AL12=""," ")</f>
        <v xml:space="preserve"> </v>
      </c>
      <c r="CC12" s="51" t="str" cm="1">
        <f t="array" ref="CC12">_xlfn.IFS(AM12="Yes", 1, AM12="No",0,AM12="n/a"," ", AM12="na"," ", AM12=""," ")</f>
        <v xml:space="preserve"> </v>
      </c>
      <c r="CD12" s="51" t="str" cm="1">
        <f t="array" ref="CD12">_xlfn.IFS(AN12="Yes", 1, AN12="No",0,AN12="n/a"," ", AN12="na"," ", AN12=""," ")</f>
        <v xml:space="preserve"> </v>
      </c>
      <c r="CE12" s="51" t="str" cm="1">
        <f t="array" ref="CE12">_xlfn.IFS(AO12="Yes", 1, AO12="No",0,AO12="n/a"," ", AO12="na"," ", AO12=""," ")</f>
        <v xml:space="preserve"> </v>
      </c>
      <c r="CF12" s="51" t="str" cm="1">
        <f t="array" ref="CF12">_xlfn.IFS(AP12="Yes", 1, AP12="No",0,AP12="n/a"," ", AP12="na"," ", AP12=""," ")</f>
        <v xml:space="preserve"> </v>
      </c>
    </row>
    <row r="13" spans="1:84" ht="16.5" thickBot="1">
      <c r="A13" s="151" t="s">
        <v>42</v>
      </c>
      <c r="B13" s="152" t="s">
        <v>41</v>
      </c>
      <c r="C13" s="8"/>
      <c r="D13" s="8"/>
      <c r="E13" s="8"/>
      <c r="F13" s="8"/>
      <c r="G13" s="4"/>
      <c r="H13" s="8"/>
      <c r="I13" s="8"/>
      <c r="J13" s="4"/>
      <c r="K13" s="8"/>
      <c r="L13" s="4"/>
      <c r="M13" s="5"/>
      <c r="N13" s="5"/>
      <c r="O13" s="5"/>
      <c r="P13" s="5"/>
      <c r="Q13" s="5"/>
      <c r="R13" s="5"/>
      <c r="S13" s="5"/>
      <c r="T13" s="5"/>
      <c r="U13" s="5"/>
      <c r="V13" s="5"/>
      <c r="W13" s="5"/>
      <c r="X13" s="5"/>
      <c r="Y13" s="5"/>
      <c r="Z13" s="5"/>
      <c r="AA13" s="5"/>
      <c r="AB13" s="5"/>
      <c r="AC13" s="5"/>
      <c r="AD13" s="5"/>
      <c r="AE13" s="5"/>
      <c r="AF13" s="5"/>
      <c r="AG13" s="5"/>
      <c r="AH13" s="5"/>
      <c r="AI13" s="5"/>
      <c r="AJ13" s="5"/>
      <c r="AK13" s="5"/>
      <c r="AL13" s="5"/>
      <c r="AM13" s="5"/>
      <c r="AN13" s="5"/>
      <c r="AO13" s="5"/>
      <c r="AP13" s="6"/>
      <c r="AS13" s="51" t="str" cm="1">
        <f t="array" ref="AS13">_xlfn.IFS(C13="Yes", 1, C13="No",0,C13="n/a"," ", C13="na"," ", C13=""," ")</f>
        <v xml:space="preserve"> </v>
      </c>
      <c r="AT13" s="51" t="str" cm="1">
        <f t="array" ref="AT13">_xlfn.IFS(D13="Yes", 1, D13="No",0,D13="n/a"," ", D13="na"," ", D13=""," ")</f>
        <v xml:space="preserve"> </v>
      </c>
      <c r="AU13" s="51" t="str" cm="1">
        <f t="array" ref="AU13">_xlfn.IFS(E13="Yes", 1, E13="No",0,E13="n/a"," ", E13="na"," ", E13=""," ")</f>
        <v xml:space="preserve"> </v>
      </c>
      <c r="AV13" s="51" t="str" cm="1">
        <f t="array" ref="AV13">_xlfn.IFS(F13="Yes", 1, F13="No",0,F13="n/a"," ", F13="na"," ", F13=""," ")</f>
        <v xml:space="preserve"> </v>
      </c>
      <c r="AW13" s="51" t="str" cm="1">
        <f t="array" ref="AW13">_xlfn.IFS(G13="Yes", 1, G13="No",0,G13="n/a"," ", G13="na"," ", G13=""," ")</f>
        <v xml:space="preserve"> </v>
      </c>
      <c r="AX13" s="51" t="str" cm="1">
        <f t="array" ref="AX13">_xlfn.IFS(H13="Yes", 1, H13="No",0,H13="n/a"," ", H13="na"," ", H13=""," ")</f>
        <v xml:space="preserve"> </v>
      </c>
      <c r="AY13" s="51" t="str" cm="1">
        <f t="array" ref="AY13">_xlfn.IFS(I13="Yes", 1, I13="No",0,I13="n/a"," ", I13="na"," ", I13=""," ")</f>
        <v xml:space="preserve"> </v>
      </c>
      <c r="AZ13" s="51" t="str" cm="1">
        <f t="array" ref="AZ13">_xlfn.IFS(J13="Yes", 1, J13="No",0,J13="n/a"," ", J13="na"," ", J13=""," ")</f>
        <v xml:space="preserve"> </v>
      </c>
      <c r="BA13" s="51" t="str" cm="1">
        <f t="array" ref="BA13">_xlfn.IFS(K13="Yes", 1, K13="No",0,K13="n/a"," ", K13="na"," ", K13=""," ")</f>
        <v xml:space="preserve"> </v>
      </c>
      <c r="BB13" s="51" t="str" cm="1">
        <f t="array" ref="BB13">_xlfn.IFS(L13="Yes", 1, L13="No",0,L13="n/a"," ", L13="na"," ", L13=""," ")</f>
        <v xml:space="preserve"> </v>
      </c>
      <c r="BC13" s="51" t="str" cm="1">
        <f t="array" ref="BC13">_xlfn.IFS(M13="Yes", 1, M13="No",0,M13="n/a"," ", M13="na"," ", M13=""," ")</f>
        <v xml:space="preserve"> </v>
      </c>
      <c r="BD13" s="51" t="str" cm="1">
        <f t="array" ref="BD13">_xlfn.IFS(N13="Yes", 1, N13="No",0,N13="n/a"," ", N13="na"," ", N13=""," ")</f>
        <v xml:space="preserve"> </v>
      </c>
      <c r="BE13" s="51" t="str" cm="1">
        <f t="array" ref="BE13">_xlfn.IFS(O13="Yes", 1, O13="No",0,O13="n/a"," ", O13="na"," ", O13=""," ")</f>
        <v xml:space="preserve"> </v>
      </c>
      <c r="BF13" s="51" t="str" cm="1">
        <f t="array" ref="BF13">_xlfn.IFS(P13="Yes", 1, P13="No",0,P13="n/a"," ", P13="na"," ", P13=""," ")</f>
        <v xml:space="preserve"> </v>
      </c>
      <c r="BG13" s="51" t="str" cm="1">
        <f t="array" ref="BG13">_xlfn.IFS(Q13="Yes", 1, Q13="No",0,Q13="n/a"," ", Q13="na"," ", Q13=""," ")</f>
        <v xml:space="preserve"> </v>
      </c>
      <c r="BH13" s="51" t="str" cm="1">
        <f t="array" ref="BH13">_xlfn.IFS(R13="Yes", 1, R13="No",0,R13="n/a"," ", R13="na"," ", R13=""," ")</f>
        <v xml:space="preserve"> </v>
      </c>
      <c r="BI13" s="51" t="str" cm="1">
        <f t="array" ref="BI13">_xlfn.IFS(S13="Yes", 1, S13="No",0,S13="n/a"," ", S13="na"," ", S13=""," ")</f>
        <v xml:space="preserve"> </v>
      </c>
      <c r="BJ13" s="51" t="str" cm="1">
        <f t="array" ref="BJ13">_xlfn.IFS(T13="Yes", 1, T13="No",0,T13="n/a"," ", T13="na"," ", T13=""," ")</f>
        <v xml:space="preserve"> </v>
      </c>
      <c r="BK13" s="51" t="str" cm="1">
        <f t="array" ref="BK13">_xlfn.IFS(U13="Yes", 1, U13="No",0,U13="n/a"," ", U13="na"," ", U13=""," ")</f>
        <v xml:space="preserve"> </v>
      </c>
      <c r="BL13" s="51" t="str" cm="1">
        <f t="array" ref="BL13">_xlfn.IFS(V13="Yes", 1, V13="No",0,V13="n/a"," ", V13="na"," ", V13=""," ")</f>
        <v xml:space="preserve"> </v>
      </c>
      <c r="BM13" s="51" t="str" cm="1">
        <f t="array" ref="BM13">_xlfn.IFS(W13="Yes", 1, W13="No",0,W13="n/a"," ", W13="na"," ", W13=""," ")</f>
        <v xml:space="preserve"> </v>
      </c>
      <c r="BN13" s="51" t="str" cm="1">
        <f t="array" ref="BN13">_xlfn.IFS(X13="Yes", 1, X13="No",0,X13="n/a"," ", X13="na"," ", X13=""," ")</f>
        <v xml:space="preserve"> </v>
      </c>
      <c r="BO13" s="51" t="str" cm="1">
        <f t="array" ref="BO13">_xlfn.IFS(Y13="Yes", 1, Y13="No",0,Y13="n/a"," ", Y13="na"," ", Y13=""," ")</f>
        <v xml:space="preserve"> </v>
      </c>
      <c r="BP13" s="51" t="str" cm="1">
        <f t="array" ref="BP13">_xlfn.IFS(Z13="Yes", 1, Z13="No",0,Z13="n/a"," ", Z13="na"," ", Z13=""," ")</f>
        <v xml:space="preserve"> </v>
      </c>
      <c r="BQ13" s="51" t="str" cm="1">
        <f t="array" ref="BQ13">_xlfn.IFS(AA13="Yes", 1, AA13="No",0,AA13="n/a"," ", AA13="na"," ", AA13=""," ")</f>
        <v xml:space="preserve"> </v>
      </c>
      <c r="BR13" s="51" t="str" cm="1">
        <f t="array" ref="BR13">_xlfn.IFS(AB13="Yes", 1, AB13="No",0,AB13="n/a"," ", AB13="na"," ", AB13=""," ")</f>
        <v xml:space="preserve"> </v>
      </c>
      <c r="BS13" s="51" t="str" cm="1">
        <f t="array" ref="BS13">_xlfn.IFS(AC13="Yes", 1, AC13="No",0,AC13="n/a"," ", AC13="na"," ", AC13=""," ")</f>
        <v xml:space="preserve"> </v>
      </c>
      <c r="BT13" s="51" t="str" cm="1">
        <f t="array" ref="BT13">_xlfn.IFS(AD13="Yes", 1, AD13="No",0,AD13="n/a"," ", AD13="na"," ", AD13=""," ")</f>
        <v xml:space="preserve"> </v>
      </c>
      <c r="BU13" s="51" t="str" cm="1">
        <f t="array" ref="BU13">_xlfn.IFS(AE13="Yes", 1, AE13="No",0,AE13="n/a"," ", AE13="na"," ", AE13=""," ")</f>
        <v xml:space="preserve"> </v>
      </c>
      <c r="BV13" s="51" t="str" cm="1">
        <f t="array" ref="BV13">_xlfn.IFS(AF13="Yes", 1, AF13="No",0,AF13="n/a"," ", AF13="na"," ", AF13=""," ")</f>
        <v xml:space="preserve"> </v>
      </c>
      <c r="BW13" s="51" t="str" cm="1">
        <f t="array" ref="BW13">_xlfn.IFS(AG13="Yes", 1, AG13="No",0,AG13="n/a"," ", AG13="na"," ", AG13=""," ")</f>
        <v xml:space="preserve"> </v>
      </c>
      <c r="BX13" s="51" t="str" cm="1">
        <f t="array" ref="BX13">_xlfn.IFS(AH13="Yes", 1, AH13="No",0,AH13="n/a"," ", AH13="na"," ", AH13=""," ")</f>
        <v xml:space="preserve"> </v>
      </c>
      <c r="BY13" s="51" t="str" cm="1">
        <f t="array" ref="BY13">_xlfn.IFS(AI13="Yes", 1, AI13="No",0,AI13="n/a"," ", AI13="na"," ", AI13=""," ")</f>
        <v xml:space="preserve"> </v>
      </c>
      <c r="BZ13" s="51" t="str" cm="1">
        <f t="array" ref="BZ13">_xlfn.IFS(AJ13="Yes", 1, AJ13="No",0,AJ13="n/a"," ", AJ13="na"," ", AJ13=""," ")</f>
        <v xml:space="preserve"> </v>
      </c>
      <c r="CA13" s="51" t="str" cm="1">
        <f t="array" ref="CA13">_xlfn.IFS(AK13="Yes", 1, AK13="No",0,AK13="n/a"," ", AK13="na"," ", AK13=""," ")</f>
        <v xml:space="preserve"> </v>
      </c>
      <c r="CB13" s="51" t="str" cm="1">
        <f t="array" ref="CB13">_xlfn.IFS(AL13="Yes", 1, AL13="No",0,AL13="n/a"," ", AL13="na"," ", AL13=""," ")</f>
        <v xml:space="preserve"> </v>
      </c>
      <c r="CC13" s="51" t="str" cm="1">
        <f t="array" ref="CC13">_xlfn.IFS(AM13="Yes", 1, AM13="No",0,AM13="n/a"," ", AM13="na"," ", AM13=""," ")</f>
        <v xml:space="preserve"> </v>
      </c>
      <c r="CD13" s="51" t="str" cm="1">
        <f t="array" ref="CD13">_xlfn.IFS(AN13="Yes", 1, AN13="No",0,AN13="n/a"," ", AN13="na"," ", AN13=""," ")</f>
        <v xml:space="preserve"> </v>
      </c>
      <c r="CE13" s="51" t="str" cm="1">
        <f t="array" ref="CE13">_xlfn.IFS(AO13="Yes", 1, AO13="No",0,AO13="n/a"," ", AO13="na"," ", AO13=""," ")</f>
        <v xml:space="preserve"> </v>
      </c>
      <c r="CF13" s="51" t="str" cm="1">
        <f t="array" ref="CF13">_xlfn.IFS(AP13="Yes", 1, AP13="No",0,AP13="n/a"," ", AP13="na"," ", AP13=""," ")</f>
        <v xml:space="preserve"> </v>
      </c>
    </row>
    <row r="14" spans="1:84" s="146" customFormat="1" ht="16.5" customHeight="1" thickBot="1">
      <c r="A14" s="140" t="s">
        <v>44</v>
      </c>
      <c r="B14" s="153"/>
      <c r="C14" s="13"/>
      <c r="D14" s="14"/>
      <c r="E14" s="14"/>
      <c r="F14" s="14"/>
      <c r="G14" s="14"/>
      <c r="H14" s="14"/>
      <c r="I14" s="14"/>
      <c r="J14" s="14"/>
      <c r="K14" s="14"/>
      <c r="L14" s="14"/>
      <c r="M14" s="14"/>
      <c r="N14" s="14"/>
      <c r="O14" s="14"/>
      <c r="P14" s="14"/>
      <c r="Q14" s="14"/>
      <c r="R14" s="14"/>
      <c r="S14" s="14"/>
      <c r="T14" s="14"/>
      <c r="U14" s="14"/>
      <c r="V14" s="14"/>
      <c r="W14" s="14"/>
      <c r="X14" s="14"/>
      <c r="Y14" s="14"/>
      <c r="Z14" s="14"/>
      <c r="AA14" s="14"/>
      <c r="AB14" s="14"/>
      <c r="AC14" s="14"/>
      <c r="AD14" s="14"/>
      <c r="AE14" s="14"/>
      <c r="AF14" s="14"/>
      <c r="AG14" s="14"/>
      <c r="AH14" s="14"/>
      <c r="AI14" s="14"/>
      <c r="AJ14" s="14"/>
      <c r="AK14" s="14"/>
      <c r="AL14" s="14"/>
      <c r="AM14" s="14"/>
      <c r="AN14" s="14"/>
      <c r="AO14" s="14"/>
      <c r="AP14" s="15"/>
      <c r="AQ14" s="145"/>
      <c r="AR14" s="145"/>
      <c r="AS14" s="67"/>
      <c r="AT14" s="67"/>
      <c r="AU14" s="67"/>
      <c r="AV14" s="67"/>
      <c r="AW14" s="67"/>
      <c r="AX14" s="67"/>
      <c r="AY14" s="67"/>
      <c r="AZ14" s="67"/>
      <c r="BA14" s="67"/>
      <c r="BB14" s="67"/>
      <c r="BC14" s="67"/>
      <c r="BD14" s="67"/>
      <c r="BE14" s="67"/>
      <c r="BF14" s="67"/>
      <c r="BG14" s="67"/>
      <c r="BH14" s="67"/>
      <c r="BI14" s="67"/>
      <c r="BJ14" s="67"/>
      <c r="BK14" s="67"/>
      <c r="BL14" s="67"/>
      <c r="BM14" s="67"/>
      <c r="BN14" s="67"/>
      <c r="BO14" s="67"/>
      <c r="BP14" s="67"/>
      <c r="BQ14" s="67"/>
      <c r="BR14" s="67"/>
      <c r="BS14" s="67"/>
      <c r="BT14" s="67"/>
      <c r="BU14" s="67"/>
      <c r="BV14" s="67"/>
      <c r="BW14" s="67"/>
      <c r="BX14" s="67"/>
      <c r="BY14" s="67"/>
      <c r="BZ14" s="67"/>
      <c r="CA14" s="67"/>
      <c r="CB14" s="67"/>
      <c r="CC14" s="67"/>
      <c r="CD14" s="67"/>
      <c r="CE14" s="67"/>
      <c r="CF14" s="68"/>
    </row>
    <row r="15" spans="1:84" ht="15.75">
      <c r="A15" s="147" t="s">
        <v>38</v>
      </c>
      <c r="B15" s="148" t="s">
        <v>39</v>
      </c>
      <c r="C15" s="16"/>
      <c r="D15" s="17"/>
      <c r="E15" s="17"/>
      <c r="F15" s="17"/>
      <c r="G15" s="17"/>
      <c r="H15" s="17"/>
      <c r="I15" s="17"/>
      <c r="J15" s="17"/>
      <c r="K15" s="17"/>
      <c r="L15" s="17"/>
      <c r="M15" s="17"/>
      <c r="N15" s="17"/>
      <c r="O15" s="17"/>
      <c r="P15" s="17"/>
      <c r="Q15" s="17"/>
      <c r="R15" s="17"/>
      <c r="S15" s="17"/>
      <c r="T15" s="17"/>
      <c r="U15" s="17"/>
      <c r="V15" s="17"/>
      <c r="W15" s="17"/>
      <c r="X15" s="17"/>
      <c r="Y15" s="17"/>
      <c r="Z15" s="17"/>
      <c r="AA15" s="17"/>
      <c r="AB15" s="17"/>
      <c r="AC15" s="17"/>
      <c r="AD15" s="17"/>
      <c r="AE15" s="17"/>
      <c r="AF15" s="17"/>
      <c r="AG15" s="17"/>
      <c r="AH15" s="17"/>
      <c r="AI15" s="17"/>
      <c r="AJ15" s="17"/>
      <c r="AK15" s="17"/>
      <c r="AL15" s="17"/>
      <c r="AM15" s="17"/>
      <c r="AN15" s="17"/>
      <c r="AO15" s="17"/>
      <c r="AP15" s="18"/>
      <c r="AS15" s="51" t="str" cm="1">
        <f t="array" ref="AS15">_xlfn.IFS(C15="Yes", 1, C15="No",0,C15="n/a"," ", C15="na"," ", C15=""," ")</f>
        <v xml:space="preserve"> </v>
      </c>
      <c r="AT15" s="51" t="str" cm="1">
        <f t="array" ref="AT15">_xlfn.IFS(D15="Yes", 1, D15="No",0,D15="n/a"," ", D15="na"," ", D15=""," ")</f>
        <v xml:space="preserve"> </v>
      </c>
      <c r="AU15" s="51" t="str" cm="1">
        <f t="array" ref="AU15">_xlfn.IFS(E15="Yes", 1, E15="No",0,E15="n/a"," ", E15="na"," ", E15=""," ")</f>
        <v xml:space="preserve"> </v>
      </c>
      <c r="AV15" s="51" t="str" cm="1">
        <f t="array" ref="AV15">_xlfn.IFS(F15="Yes", 1, F15="No",0,F15="n/a"," ", F15="na"," ", F15=""," ")</f>
        <v xml:space="preserve"> </v>
      </c>
      <c r="AW15" s="51" t="str" cm="1">
        <f t="array" ref="AW15">_xlfn.IFS(G15="Yes", 1, G15="No",0,G15="n/a"," ", G15="na"," ", G15=""," ")</f>
        <v xml:space="preserve"> </v>
      </c>
      <c r="AX15" s="51" t="str" cm="1">
        <f t="array" ref="AX15">_xlfn.IFS(H15="Yes", 1, H15="No",0,H15="n/a"," ", H15="na"," ", H15=""," ")</f>
        <v xml:space="preserve"> </v>
      </c>
      <c r="AY15" s="51" t="str" cm="1">
        <f t="array" ref="AY15">_xlfn.IFS(I15="Yes", 1, I15="No",0,I15="n/a"," ", I15="na"," ", I15=""," ")</f>
        <v xml:space="preserve"> </v>
      </c>
      <c r="AZ15" s="51" t="str" cm="1">
        <f t="array" ref="AZ15">_xlfn.IFS(J15="Yes", 1, J15="No",0,J15="n/a"," ", J15="na"," ", J15=""," ")</f>
        <v xml:space="preserve"> </v>
      </c>
      <c r="BA15" s="51" t="str" cm="1">
        <f t="array" ref="BA15">_xlfn.IFS(K15="Yes", 1, K15="No",0,K15="n/a"," ", K15="na"," ", K15=""," ")</f>
        <v xml:space="preserve"> </v>
      </c>
      <c r="BB15" s="51" t="str" cm="1">
        <f t="array" ref="BB15">_xlfn.IFS(L15="Yes", 1, L15="No",0,L15="n/a"," ", L15="na"," ", L15=""," ")</f>
        <v xml:space="preserve"> </v>
      </c>
      <c r="BC15" s="51" t="str" cm="1">
        <f t="array" ref="BC15">_xlfn.IFS(M15="Yes", 1, M15="No",0,M15="n/a"," ", M15="na"," ", M15=""," ")</f>
        <v xml:space="preserve"> </v>
      </c>
      <c r="BD15" s="51" t="str" cm="1">
        <f t="array" ref="BD15">_xlfn.IFS(N15="Yes", 1, N15="No",0,N15="n/a"," ", N15="na"," ", N15=""," ")</f>
        <v xml:space="preserve"> </v>
      </c>
      <c r="BE15" s="51" t="str" cm="1">
        <f t="array" ref="BE15">_xlfn.IFS(O15="Yes", 1, O15="No",0,O15="n/a"," ", O15="na"," ", O15=""," ")</f>
        <v xml:space="preserve"> </v>
      </c>
      <c r="BF15" s="51" t="str" cm="1">
        <f t="array" ref="BF15">_xlfn.IFS(P15="Yes", 1, P15="No",0,P15="n/a"," ", P15="na"," ", P15=""," ")</f>
        <v xml:space="preserve"> </v>
      </c>
      <c r="BG15" s="51" t="str" cm="1">
        <f t="array" ref="BG15">_xlfn.IFS(Q15="Yes", 1, Q15="No",0,Q15="n/a"," ", Q15="na"," ", Q15=""," ")</f>
        <v xml:space="preserve"> </v>
      </c>
      <c r="BH15" s="51" t="str" cm="1">
        <f t="array" ref="BH15">_xlfn.IFS(R15="Yes", 1, R15="No",0,R15="n/a"," ", R15="na"," ", R15=""," ")</f>
        <v xml:space="preserve"> </v>
      </c>
      <c r="BI15" s="51" t="str" cm="1">
        <f t="array" ref="BI15">_xlfn.IFS(S15="Yes", 1, S15="No",0,S15="n/a"," ", S15="na"," ", S15=""," ")</f>
        <v xml:space="preserve"> </v>
      </c>
      <c r="BJ15" s="51" t="str" cm="1">
        <f t="array" ref="BJ15">_xlfn.IFS(T15="Yes", 1, T15="No",0,T15="n/a"," ", T15="na"," ", T15=""," ")</f>
        <v xml:space="preserve"> </v>
      </c>
      <c r="BK15" s="51" t="str" cm="1">
        <f t="array" ref="BK15">_xlfn.IFS(U15="Yes", 1, U15="No",0,U15="n/a"," ", U15="na"," ", U15=""," ")</f>
        <v xml:space="preserve"> </v>
      </c>
      <c r="BL15" s="51" t="str" cm="1">
        <f t="array" ref="BL15">_xlfn.IFS(V15="Yes", 1, V15="No",0,V15="n/a"," ", V15="na"," ", V15=""," ")</f>
        <v xml:space="preserve"> </v>
      </c>
      <c r="BM15" s="51" t="str" cm="1">
        <f t="array" ref="BM15">_xlfn.IFS(W15="Yes", 1, W15="No",0,W15="n/a"," ", W15="na"," ", W15=""," ")</f>
        <v xml:space="preserve"> </v>
      </c>
      <c r="BN15" s="51" t="str" cm="1">
        <f t="array" ref="BN15">_xlfn.IFS(X15="Yes", 1, X15="No",0,X15="n/a"," ", X15="na"," ", X15=""," ")</f>
        <v xml:space="preserve"> </v>
      </c>
      <c r="BO15" s="51" t="str" cm="1">
        <f t="array" ref="BO15">_xlfn.IFS(Y15="Yes", 1, Y15="No",0,Y15="n/a"," ", Y15="na"," ", Y15=""," ")</f>
        <v xml:space="preserve"> </v>
      </c>
      <c r="BP15" s="51" t="str" cm="1">
        <f t="array" ref="BP15">_xlfn.IFS(Z15="Yes", 1, Z15="No",0,Z15="n/a"," ", Z15="na"," ", Z15=""," ")</f>
        <v xml:space="preserve"> </v>
      </c>
      <c r="BQ15" s="51" t="str" cm="1">
        <f t="array" ref="BQ15">_xlfn.IFS(AA15="Yes", 1, AA15="No",0,AA15="n/a"," ", AA15="na"," ", AA15=""," ")</f>
        <v xml:space="preserve"> </v>
      </c>
      <c r="BR15" s="51" t="str" cm="1">
        <f t="array" ref="BR15">_xlfn.IFS(AB15="Yes", 1, AB15="No",0,AB15="n/a"," ", AB15="na"," ", AB15=""," ")</f>
        <v xml:space="preserve"> </v>
      </c>
      <c r="BS15" s="51" t="str" cm="1">
        <f t="array" ref="BS15">_xlfn.IFS(AC15="Yes", 1, AC15="No",0,AC15="n/a"," ", AC15="na"," ", AC15=""," ")</f>
        <v xml:space="preserve"> </v>
      </c>
      <c r="BT15" s="51" t="str" cm="1">
        <f t="array" ref="BT15">_xlfn.IFS(AD15="Yes", 1, AD15="No",0,AD15="n/a"," ", AD15="na"," ", AD15=""," ")</f>
        <v xml:space="preserve"> </v>
      </c>
      <c r="BU15" s="51" t="str" cm="1">
        <f t="array" ref="BU15">_xlfn.IFS(AE15="Yes", 1, AE15="No",0,AE15="n/a"," ", AE15="na"," ", AE15=""," ")</f>
        <v xml:space="preserve"> </v>
      </c>
      <c r="BV15" s="51" t="str" cm="1">
        <f t="array" ref="BV15">_xlfn.IFS(AF15="Yes", 1, AF15="No",0,AF15="n/a"," ", AF15="na"," ", AF15=""," ")</f>
        <v xml:space="preserve"> </v>
      </c>
      <c r="BW15" s="51" t="str" cm="1">
        <f t="array" ref="BW15">_xlfn.IFS(AG15="Yes", 1, AG15="No",0,AG15="n/a"," ", AG15="na"," ", AG15=""," ")</f>
        <v xml:space="preserve"> </v>
      </c>
      <c r="BX15" s="51" t="str" cm="1">
        <f t="array" ref="BX15">_xlfn.IFS(AH15="Yes", 1, AH15="No",0,AH15="n/a"," ", AH15="na"," ", AH15=""," ")</f>
        <v xml:space="preserve"> </v>
      </c>
      <c r="BY15" s="51" t="str" cm="1">
        <f t="array" ref="BY15">_xlfn.IFS(AI15="Yes", 1, AI15="No",0,AI15="n/a"," ", AI15="na"," ", AI15=""," ")</f>
        <v xml:space="preserve"> </v>
      </c>
      <c r="BZ15" s="51" t="str" cm="1">
        <f t="array" ref="BZ15">_xlfn.IFS(AJ15="Yes", 1, AJ15="No",0,AJ15="n/a"," ", AJ15="na"," ", AJ15=""," ")</f>
        <v xml:space="preserve"> </v>
      </c>
      <c r="CA15" s="51" t="str" cm="1">
        <f t="array" ref="CA15">_xlfn.IFS(AK15="Yes", 1, AK15="No",0,AK15="n/a"," ", AK15="na"," ", AK15=""," ")</f>
        <v xml:space="preserve"> </v>
      </c>
      <c r="CB15" s="51" t="str" cm="1">
        <f t="array" ref="CB15">_xlfn.IFS(AL15="Yes", 1, AL15="No",0,AL15="n/a"," ", AL15="na"," ", AL15=""," ")</f>
        <v xml:space="preserve"> </v>
      </c>
      <c r="CC15" s="51" t="str" cm="1">
        <f t="array" ref="CC15">_xlfn.IFS(AM15="Yes", 1, AM15="No",0,AM15="n/a"," ", AM15="na"," ", AM15=""," ")</f>
        <v xml:space="preserve"> </v>
      </c>
      <c r="CD15" s="51" t="str" cm="1">
        <f t="array" ref="CD15">_xlfn.IFS(AN15="Yes", 1, AN15="No",0,AN15="n/a"," ", AN15="na"," ", AN15=""," ")</f>
        <v xml:space="preserve"> </v>
      </c>
      <c r="CE15" s="51" t="str" cm="1">
        <f t="array" ref="CE15">_xlfn.IFS(AO15="Yes", 1, AO15="No",0,AO15="n/a"," ", AO15="na"," ", AO15=""," ")</f>
        <v xml:space="preserve"> </v>
      </c>
      <c r="CF15" s="51" t="str" cm="1">
        <f t="array" ref="CF15">_xlfn.IFS(AP15="Yes", 1, AP15="No",0,AP15="n/a"," ", AP15="na"," ", AP15=""," ")</f>
        <v xml:space="preserve"> </v>
      </c>
    </row>
    <row r="16" spans="1:84" ht="15.75">
      <c r="A16" s="149" t="s">
        <v>40</v>
      </c>
      <c r="B16" s="150" t="s">
        <v>41</v>
      </c>
      <c r="C16" s="19"/>
      <c r="D16" s="20"/>
      <c r="E16" s="20"/>
      <c r="F16" s="20"/>
      <c r="G16" s="20"/>
      <c r="H16" s="20"/>
      <c r="I16" s="20"/>
      <c r="J16" s="20"/>
      <c r="K16" s="20"/>
      <c r="L16" s="20"/>
      <c r="M16" s="20"/>
      <c r="N16" s="20"/>
      <c r="O16" s="20"/>
      <c r="P16" s="20"/>
      <c r="Q16" s="20"/>
      <c r="R16" s="20"/>
      <c r="S16" s="20"/>
      <c r="T16" s="20"/>
      <c r="U16" s="20"/>
      <c r="V16" s="20"/>
      <c r="W16" s="20"/>
      <c r="X16" s="20"/>
      <c r="Y16" s="20"/>
      <c r="Z16" s="20"/>
      <c r="AA16" s="20"/>
      <c r="AB16" s="20"/>
      <c r="AC16" s="20"/>
      <c r="AD16" s="20"/>
      <c r="AE16" s="20"/>
      <c r="AF16" s="20"/>
      <c r="AG16" s="20"/>
      <c r="AH16" s="20"/>
      <c r="AI16" s="20"/>
      <c r="AJ16" s="20"/>
      <c r="AK16" s="20"/>
      <c r="AL16" s="20"/>
      <c r="AM16" s="20"/>
      <c r="AN16" s="20"/>
      <c r="AO16" s="20"/>
      <c r="AP16" s="21"/>
      <c r="AS16" s="51" t="str" cm="1">
        <f t="array" ref="AS16">_xlfn.IFS(C16="Yes", 1, C16="No",0,C16="n/a"," ", C16="na"," ", C16=""," ")</f>
        <v xml:space="preserve"> </v>
      </c>
      <c r="AT16" s="51" t="str" cm="1">
        <f t="array" ref="AT16">_xlfn.IFS(D16="Yes", 1, D16="No",0,D16="n/a"," ", D16="na"," ", D16=""," ")</f>
        <v xml:space="preserve"> </v>
      </c>
      <c r="AU16" s="51" t="str" cm="1">
        <f t="array" ref="AU16">_xlfn.IFS(E16="Yes", 1, E16="No",0,E16="n/a"," ", E16="na"," ", E16=""," ")</f>
        <v xml:space="preserve"> </v>
      </c>
      <c r="AV16" s="51" t="str" cm="1">
        <f t="array" ref="AV16">_xlfn.IFS(F16="Yes", 1, F16="No",0,F16="n/a"," ", F16="na"," ", F16=""," ")</f>
        <v xml:space="preserve"> </v>
      </c>
      <c r="AW16" s="51" t="str" cm="1">
        <f t="array" ref="AW16">_xlfn.IFS(G16="Yes", 1, G16="No",0,G16="n/a"," ", G16="na"," ", G16=""," ")</f>
        <v xml:space="preserve"> </v>
      </c>
      <c r="AX16" s="51" t="str" cm="1">
        <f t="array" ref="AX16">_xlfn.IFS(H16="Yes", 1, H16="No",0,H16="n/a"," ", H16="na"," ", H16=""," ")</f>
        <v xml:space="preserve"> </v>
      </c>
      <c r="AY16" s="51" t="str" cm="1">
        <f t="array" ref="AY16">_xlfn.IFS(I16="Yes", 1, I16="No",0,I16="n/a"," ", I16="na"," ", I16=""," ")</f>
        <v xml:space="preserve"> </v>
      </c>
      <c r="AZ16" s="51" t="str" cm="1">
        <f t="array" ref="AZ16">_xlfn.IFS(J16="Yes", 1, J16="No",0,J16="n/a"," ", J16="na"," ", J16=""," ")</f>
        <v xml:space="preserve"> </v>
      </c>
      <c r="BA16" s="51" t="str" cm="1">
        <f t="array" ref="BA16">_xlfn.IFS(K16="Yes", 1, K16="No",0,K16="n/a"," ", K16="na"," ", K16=""," ")</f>
        <v xml:space="preserve"> </v>
      </c>
      <c r="BB16" s="51" t="str" cm="1">
        <f t="array" ref="BB16">_xlfn.IFS(L16="Yes", 1, L16="No",0,L16="n/a"," ", L16="na"," ", L16=""," ")</f>
        <v xml:space="preserve"> </v>
      </c>
      <c r="BC16" s="51" t="str" cm="1">
        <f t="array" ref="BC16">_xlfn.IFS(M16="Yes", 1, M16="No",0,M16="n/a"," ", M16="na"," ", M16=""," ")</f>
        <v xml:space="preserve"> </v>
      </c>
      <c r="BD16" s="51" t="str" cm="1">
        <f t="array" ref="BD16">_xlfn.IFS(N16="Yes", 1, N16="No",0,N16="n/a"," ", N16="na"," ", N16=""," ")</f>
        <v xml:space="preserve"> </v>
      </c>
      <c r="BE16" s="51" t="str" cm="1">
        <f t="array" ref="BE16">_xlfn.IFS(O16="Yes", 1, O16="No",0,O16="n/a"," ", O16="na"," ", O16=""," ")</f>
        <v xml:space="preserve"> </v>
      </c>
      <c r="BF16" s="51" t="str" cm="1">
        <f t="array" ref="BF16">_xlfn.IFS(P16="Yes", 1, P16="No",0,P16="n/a"," ", P16="na"," ", P16=""," ")</f>
        <v xml:space="preserve"> </v>
      </c>
      <c r="BG16" s="51" t="str" cm="1">
        <f t="array" ref="BG16">_xlfn.IFS(Q16="Yes", 1, Q16="No",0,Q16="n/a"," ", Q16="na"," ", Q16=""," ")</f>
        <v xml:space="preserve"> </v>
      </c>
      <c r="BH16" s="51" t="str" cm="1">
        <f t="array" ref="BH16">_xlfn.IFS(R16="Yes", 1, R16="No",0,R16="n/a"," ", R16="na"," ", R16=""," ")</f>
        <v xml:space="preserve"> </v>
      </c>
      <c r="BI16" s="51" t="str" cm="1">
        <f t="array" ref="BI16">_xlfn.IFS(S16="Yes", 1, S16="No",0,S16="n/a"," ", S16="na"," ", S16=""," ")</f>
        <v xml:space="preserve"> </v>
      </c>
      <c r="BJ16" s="51" t="str" cm="1">
        <f t="array" ref="BJ16">_xlfn.IFS(T16="Yes", 1, T16="No",0,T16="n/a"," ", T16="na"," ", T16=""," ")</f>
        <v xml:space="preserve"> </v>
      </c>
      <c r="BK16" s="51" t="str" cm="1">
        <f t="array" ref="BK16">_xlfn.IFS(U16="Yes", 1, U16="No",0,U16="n/a"," ", U16="na"," ", U16=""," ")</f>
        <v xml:space="preserve"> </v>
      </c>
      <c r="BL16" s="51" t="str" cm="1">
        <f t="array" ref="BL16">_xlfn.IFS(V16="Yes", 1, V16="No",0,V16="n/a"," ", V16="na"," ", V16=""," ")</f>
        <v xml:space="preserve"> </v>
      </c>
      <c r="BM16" s="51" t="str" cm="1">
        <f t="array" ref="BM16">_xlfn.IFS(W16="Yes", 1, W16="No",0,W16="n/a"," ", W16="na"," ", W16=""," ")</f>
        <v xml:space="preserve"> </v>
      </c>
      <c r="BN16" s="51" t="str" cm="1">
        <f t="array" ref="BN16">_xlfn.IFS(X16="Yes", 1, X16="No",0,X16="n/a"," ", X16="na"," ", X16=""," ")</f>
        <v xml:space="preserve"> </v>
      </c>
      <c r="BO16" s="51" t="str" cm="1">
        <f t="array" ref="BO16">_xlfn.IFS(Y16="Yes", 1, Y16="No",0,Y16="n/a"," ", Y16="na"," ", Y16=""," ")</f>
        <v xml:space="preserve"> </v>
      </c>
      <c r="BP16" s="51" t="str" cm="1">
        <f t="array" ref="BP16">_xlfn.IFS(Z16="Yes", 1, Z16="No",0,Z16="n/a"," ", Z16="na"," ", Z16=""," ")</f>
        <v xml:space="preserve"> </v>
      </c>
      <c r="BQ16" s="51" t="str" cm="1">
        <f t="array" ref="BQ16">_xlfn.IFS(AA16="Yes", 1, AA16="No",0,AA16="n/a"," ", AA16="na"," ", AA16=""," ")</f>
        <v xml:space="preserve"> </v>
      </c>
      <c r="BR16" s="51" t="str" cm="1">
        <f t="array" ref="BR16">_xlfn.IFS(AB16="Yes", 1, AB16="No",0,AB16="n/a"," ", AB16="na"," ", AB16=""," ")</f>
        <v xml:space="preserve"> </v>
      </c>
      <c r="BS16" s="51" t="str" cm="1">
        <f t="array" ref="BS16">_xlfn.IFS(AC16="Yes", 1, AC16="No",0,AC16="n/a"," ", AC16="na"," ", AC16=""," ")</f>
        <v xml:space="preserve"> </v>
      </c>
      <c r="BT16" s="51" t="str" cm="1">
        <f t="array" ref="BT16">_xlfn.IFS(AD16="Yes", 1, AD16="No",0,AD16="n/a"," ", AD16="na"," ", AD16=""," ")</f>
        <v xml:space="preserve"> </v>
      </c>
      <c r="BU16" s="51" t="str" cm="1">
        <f t="array" ref="BU16">_xlfn.IFS(AE16="Yes", 1, AE16="No",0,AE16="n/a"," ", AE16="na"," ", AE16=""," ")</f>
        <v xml:space="preserve"> </v>
      </c>
      <c r="BV16" s="51" t="str" cm="1">
        <f t="array" ref="BV16">_xlfn.IFS(AF16="Yes", 1, AF16="No",0,AF16="n/a"," ", AF16="na"," ", AF16=""," ")</f>
        <v xml:space="preserve"> </v>
      </c>
      <c r="BW16" s="51" t="str" cm="1">
        <f t="array" ref="BW16">_xlfn.IFS(AG16="Yes", 1, AG16="No",0,AG16="n/a"," ", AG16="na"," ", AG16=""," ")</f>
        <v xml:space="preserve"> </v>
      </c>
      <c r="BX16" s="51" t="str" cm="1">
        <f t="array" ref="BX16">_xlfn.IFS(AH16="Yes", 1, AH16="No",0,AH16="n/a"," ", AH16="na"," ", AH16=""," ")</f>
        <v xml:space="preserve"> </v>
      </c>
      <c r="BY16" s="51" t="str" cm="1">
        <f t="array" ref="BY16">_xlfn.IFS(AI16="Yes", 1, AI16="No",0,AI16="n/a"," ", AI16="na"," ", AI16=""," ")</f>
        <v xml:space="preserve"> </v>
      </c>
      <c r="BZ16" s="51" t="str" cm="1">
        <f t="array" ref="BZ16">_xlfn.IFS(AJ16="Yes", 1, AJ16="No",0,AJ16="n/a"," ", AJ16="na"," ", AJ16=""," ")</f>
        <v xml:space="preserve"> </v>
      </c>
      <c r="CA16" s="51" t="str" cm="1">
        <f t="array" ref="CA16">_xlfn.IFS(AK16="Yes", 1, AK16="No",0,AK16="n/a"," ", AK16="na"," ", AK16=""," ")</f>
        <v xml:space="preserve"> </v>
      </c>
      <c r="CB16" s="51" t="str" cm="1">
        <f t="array" ref="CB16">_xlfn.IFS(AL16="Yes", 1, AL16="No",0,AL16="n/a"," ", AL16="na"," ", AL16=""," ")</f>
        <v xml:space="preserve"> </v>
      </c>
      <c r="CC16" s="51" t="str" cm="1">
        <f t="array" ref="CC16">_xlfn.IFS(AM16="Yes", 1, AM16="No",0,AM16="n/a"," ", AM16="na"," ", AM16=""," ")</f>
        <v xml:space="preserve"> </v>
      </c>
      <c r="CD16" s="51" t="str" cm="1">
        <f t="array" ref="CD16">_xlfn.IFS(AN16="Yes", 1, AN16="No",0,AN16="n/a"," ", AN16="na"," ", AN16=""," ")</f>
        <v xml:space="preserve"> </v>
      </c>
      <c r="CE16" s="51" t="str" cm="1">
        <f t="array" ref="CE16">_xlfn.IFS(AO16="Yes", 1, AO16="No",0,AO16="n/a"," ", AO16="na"," ", AO16=""," ")</f>
        <v xml:space="preserve"> </v>
      </c>
      <c r="CF16" s="51" t="str" cm="1">
        <f t="array" ref="CF16">_xlfn.IFS(AP16="Yes", 1, AP16="No",0,AP16="n/a"," ", AP16="na"," ", AP16=""," ")</f>
        <v xml:space="preserve"> </v>
      </c>
    </row>
    <row r="17" spans="1:84" ht="16.5" thickBot="1">
      <c r="A17" s="151" t="s">
        <v>42</v>
      </c>
      <c r="B17" s="152" t="s">
        <v>41</v>
      </c>
      <c r="C17" s="16"/>
      <c r="D17" s="17"/>
      <c r="E17" s="17"/>
      <c r="F17" s="17"/>
      <c r="G17" s="17"/>
      <c r="H17" s="17"/>
      <c r="I17" s="17"/>
      <c r="J17" s="17"/>
      <c r="K17" s="17"/>
      <c r="L17" s="17"/>
      <c r="M17" s="17"/>
      <c r="N17" s="17"/>
      <c r="O17" s="17"/>
      <c r="P17" s="17"/>
      <c r="Q17" s="17"/>
      <c r="R17" s="17"/>
      <c r="S17" s="17"/>
      <c r="T17" s="17"/>
      <c r="U17" s="17"/>
      <c r="V17" s="17"/>
      <c r="W17" s="17"/>
      <c r="X17" s="17"/>
      <c r="Y17" s="17"/>
      <c r="Z17" s="17"/>
      <c r="AA17" s="17"/>
      <c r="AB17" s="17"/>
      <c r="AC17" s="17"/>
      <c r="AD17" s="17"/>
      <c r="AE17" s="17"/>
      <c r="AF17" s="17"/>
      <c r="AG17" s="17"/>
      <c r="AH17" s="17"/>
      <c r="AI17" s="17"/>
      <c r="AJ17" s="17"/>
      <c r="AK17" s="17"/>
      <c r="AL17" s="17"/>
      <c r="AM17" s="17"/>
      <c r="AN17" s="17"/>
      <c r="AO17" s="17"/>
      <c r="AP17" s="18"/>
      <c r="AS17" s="51" t="str" cm="1">
        <f t="array" ref="AS17">_xlfn.IFS(C17="Yes", 1, C17="No",0,C17="n/a"," ", C17="na"," ", C17=""," ")</f>
        <v xml:space="preserve"> </v>
      </c>
      <c r="AT17" s="51" t="str" cm="1">
        <f t="array" ref="AT17">_xlfn.IFS(D17="Yes", 1, D17="No",0,D17="n/a"," ", D17="na"," ", D17=""," ")</f>
        <v xml:space="preserve"> </v>
      </c>
      <c r="AU17" s="51" t="str" cm="1">
        <f t="array" ref="AU17">_xlfn.IFS(E17="Yes", 1, E17="No",0,E17="n/a"," ", E17="na"," ", E17=""," ")</f>
        <v xml:space="preserve"> </v>
      </c>
      <c r="AV17" s="51" t="str" cm="1">
        <f t="array" ref="AV17">_xlfn.IFS(F17="Yes", 1, F17="No",0,F17="n/a"," ", F17="na"," ", F17=""," ")</f>
        <v xml:space="preserve"> </v>
      </c>
      <c r="AW17" s="51" t="str" cm="1">
        <f t="array" ref="AW17">_xlfn.IFS(G17="Yes", 1, G17="No",0,G17="n/a"," ", G17="na"," ", G17=""," ")</f>
        <v xml:space="preserve"> </v>
      </c>
      <c r="AX17" s="51" t="str" cm="1">
        <f t="array" ref="AX17">_xlfn.IFS(H17="Yes", 1, H17="No",0,H17="n/a"," ", H17="na"," ", H17=""," ")</f>
        <v xml:space="preserve"> </v>
      </c>
      <c r="AY17" s="51" t="str" cm="1">
        <f t="array" ref="AY17">_xlfn.IFS(I17="Yes", 1, I17="No",0,I17="n/a"," ", I17="na"," ", I17=""," ")</f>
        <v xml:space="preserve"> </v>
      </c>
      <c r="AZ17" s="51" t="str" cm="1">
        <f t="array" ref="AZ17">_xlfn.IFS(J17="Yes", 1, J17="No",0,J17="n/a"," ", J17="na"," ", J17=""," ")</f>
        <v xml:space="preserve"> </v>
      </c>
      <c r="BA17" s="51" t="str" cm="1">
        <f t="array" ref="BA17">_xlfn.IFS(K17="Yes", 1, K17="No",0,K17="n/a"," ", K17="na"," ", K17=""," ")</f>
        <v xml:space="preserve"> </v>
      </c>
      <c r="BB17" s="51" t="str" cm="1">
        <f t="array" ref="BB17">_xlfn.IFS(L17="Yes", 1, L17="No",0,L17="n/a"," ", L17="na"," ", L17=""," ")</f>
        <v xml:space="preserve"> </v>
      </c>
      <c r="BC17" s="51" t="str" cm="1">
        <f t="array" ref="BC17">_xlfn.IFS(M17="Yes", 1, M17="No",0,M17="n/a"," ", M17="na"," ", M17=""," ")</f>
        <v xml:space="preserve"> </v>
      </c>
      <c r="BD17" s="51" t="str" cm="1">
        <f t="array" ref="BD17">_xlfn.IFS(N17="Yes", 1, N17="No",0,N17="n/a"," ", N17="na"," ", N17=""," ")</f>
        <v xml:space="preserve"> </v>
      </c>
      <c r="BE17" s="51" t="str" cm="1">
        <f t="array" ref="BE17">_xlfn.IFS(O17="Yes", 1, O17="No",0,O17="n/a"," ", O17="na"," ", O17=""," ")</f>
        <v xml:space="preserve"> </v>
      </c>
      <c r="BF17" s="51" t="str" cm="1">
        <f t="array" ref="BF17">_xlfn.IFS(P17="Yes", 1, P17="No",0,P17="n/a"," ", P17="na"," ", P17=""," ")</f>
        <v xml:space="preserve"> </v>
      </c>
      <c r="BG17" s="51" t="str" cm="1">
        <f t="array" ref="BG17">_xlfn.IFS(Q17="Yes", 1, Q17="No",0,Q17="n/a"," ", Q17="na"," ", Q17=""," ")</f>
        <v xml:space="preserve"> </v>
      </c>
      <c r="BH17" s="51" t="str" cm="1">
        <f t="array" ref="BH17">_xlfn.IFS(R17="Yes", 1, R17="No",0,R17="n/a"," ", R17="na"," ", R17=""," ")</f>
        <v xml:space="preserve"> </v>
      </c>
      <c r="BI17" s="51" t="str" cm="1">
        <f t="array" ref="BI17">_xlfn.IFS(S17="Yes", 1, S17="No",0,S17="n/a"," ", S17="na"," ", S17=""," ")</f>
        <v xml:space="preserve"> </v>
      </c>
      <c r="BJ17" s="51" t="str" cm="1">
        <f t="array" ref="BJ17">_xlfn.IFS(T17="Yes", 1, T17="No",0,T17="n/a"," ", T17="na"," ", T17=""," ")</f>
        <v xml:space="preserve"> </v>
      </c>
      <c r="BK17" s="51" t="str" cm="1">
        <f t="array" ref="BK17">_xlfn.IFS(U17="Yes", 1, U17="No",0,U17="n/a"," ", U17="na"," ", U17=""," ")</f>
        <v xml:space="preserve"> </v>
      </c>
      <c r="BL17" s="51" t="str" cm="1">
        <f t="array" ref="BL17">_xlfn.IFS(V17="Yes", 1, V17="No",0,V17="n/a"," ", V17="na"," ", V17=""," ")</f>
        <v xml:space="preserve"> </v>
      </c>
      <c r="BM17" s="51" t="str" cm="1">
        <f t="array" ref="BM17">_xlfn.IFS(W17="Yes", 1, W17="No",0,W17="n/a"," ", W17="na"," ", W17=""," ")</f>
        <v xml:space="preserve"> </v>
      </c>
      <c r="BN17" s="51" t="str" cm="1">
        <f t="array" ref="BN17">_xlfn.IFS(X17="Yes", 1, X17="No",0,X17="n/a"," ", X17="na"," ", X17=""," ")</f>
        <v xml:space="preserve"> </v>
      </c>
      <c r="BO17" s="51" t="str" cm="1">
        <f t="array" ref="BO17">_xlfn.IFS(Y17="Yes", 1, Y17="No",0,Y17="n/a"," ", Y17="na"," ", Y17=""," ")</f>
        <v xml:space="preserve"> </v>
      </c>
      <c r="BP17" s="51" t="str" cm="1">
        <f t="array" ref="BP17">_xlfn.IFS(Z17="Yes", 1, Z17="No",0,Z17="n/a"," ", Z17="na"," ", Z17=""," ")</f>
        <v xml:space="preserve"> </v>
      </c>
      <c r="BQ17" s="51" t="str" cm="1">
        <f t="array" ref="BQ17">_xlfn.IFS(AA17="Yes", 1, AA17="No",0,AA17="n/a"," ", AA17="na"," ", AA17=""," ")</f>
        <v xml:space="preserve"> </v>
      </c>
      <c r="BR17" s="51" t="str" cm="1">
        <f t="array" ref="BR17">_xlfn.IFS(AB17="Yes", 1, AB17="No",0,AB17="n/a"," ", AB17="na"," ", AB17=""," ")</f>
        <v xml:space="preserve"> </v>
      </c>
      <c r="BS17" s="51" t="str" cm="1">
        <f t="array" ref="BS17">_xlfn.IFS(AC17="Yes", 1, AC17="No",0,AC17="n/a"," ", AC17="na"," ", AC17=""," ")</f>
        <v xml:space="preserve"> </v>
      </c>
      <c r="BT17" s="51" t="str" cm="1">
        <f t="array" ref="BT17">_xlfn.IFS(AD17="Yes", 1, AD17="No",0,AD17="n/a"," ", AD17="na"," ", AD17=""," ")</f>
        <v xml:space="preserve"> </v>
      </c>
      <c r="BU17" s="51" t="str" cm="1">
        <f t="array" ref="BU17">_xlfn.IFS(AE17="Yes", 1, AE17="No",0,AE17="n/a"," ", AE17="na"," ", AE17=""," ")</f>
        <v xml:space="preserve"> </v>
      </c>
      <c r="BV17" s="51" t="str" cm="1">
        <f t="array" ref="BV17">_xlfn.IFS(AF17="Yes", 1, AF17="No",0,AF17="n/a"," ", AF17="na"," ", AF17=""," ")</f>
        <v xml:space="preserve"> </v>
      </c>
      <c r="BW17" s="51" t="str" cm="1">
        <f t="array" ref="BW17">_xlfn.IFS(AG17="Yes", 1, AG17="No",0,AG17="n/a"," ", AG17="na"," ", AG17=""," ")</f>
        <v xml:space="preserve"> </v>
      </c>
      <c r="BX17" s="51" t="str" cm="1">
        <f t="array" ref="BX17">_xlfn.IFS(AH17="Yes", 1, AH17="No",0,AH17="n/a"," ", AH17="na"," ", AH17=""," ")</f>
        <v xml:space="preserve"> </v>
      </c>
      <c r="BY17" s="51" t="str" cm="1">
        <f t="array" ref="BY17">_xlfn.IFS(AI17="Yes", 1, AI17="No",0,AI17="n/a"," ", AI17="na"," ", AI17=""," ")</f>
        <v xml:space="preserve"> </v>
      </c>
      <c r="BZ17" s="51" t="str" cm="1">
        <f t="array" ref="BZ17">_xlfn.IFS(AJ17="Yes", 1, AJ17="No",0,AJ17="n/a"," ", AJ17="na"," ", AJ17=""," ")</f>
        <v xml:space="preserve"> </v>
      </c>
      <c r="CA17" s="51" t="str" cm="1">
        <f t="array" ref="CA17">_xlfn.IFS(AK17="Yes", 1, AK17="No",0,AK17="n/a"," ", AK17="na"," ", AK17=""," ")</f>
        <v xml:space="preserve"> </v>
      </c>
      <c r="CB17" s="51" t="str" cm="1">
        <f t="array" ref="CB17">_xlfn.IFS(AL17="Yes", 1, AL17="No",0,AL17="n/a"," ", AL17="na"," ", AL17=""," ")</f>
        <v xml:space="preserve"> </v>
      </c>
      <c r="CC17" s="51" t="str" cm="1">
        <f t="array" ref="CC17">_xlfn.IFS(AM17="Yes", 1, AM17="No",0,AM17="n/a"," ", AM17="na"," ", AM17=""," ")</f>
        <v xml:space="preserve"> </v>
      </c>
      <c r="CD17" s="51" t="str" cm="1">
        <f t="array" ref="CD17">_xlfn.IFS(AN17="Yes", 1, AN17="No",0,AN17="n/a"," ", AN17="na"," ", AN17=""," ")</f>
        <v xml:space="preserve"> </v>
      </c>
      <c r="CE17" s="51" t="str" cm="1">
        <f t="array" ref="CE17">_xlfn.IFS(AO17="Yes", 1, AO17="No",0,AO17="n/a"," ", AO17="na"," ", AO17=""," ")</f>
        <v xml:space="preserve"> </v>
      </c>
      <c r="CF17" s="51" t="str" cm="1">
        <f t="array" ref="CF17">_xlfn.IFS(AP17="Yes", 1, AP17="No",0,AP17="n/a"," ", AP17="na"," ", AP17=""," ")</f>
        <v xml:space="preserve"> </v>
      </c>
    </row>
    <row r="18" spans="1:84" ht="16.5" thickBot="1">
      <c r="A18" s="140" t="s">
        <v>45</v>
      </c>
      <c r="B18" s="154"/>
      <c r="C18" s="13"/>
      <c r="D18" s="14"/>
      <c r="E18" s="14"/>
      <c r="F18" s="14"/>
      <c r="G18" s="14"/>
      <c r="H18" s="14"/>
      <c r="I18" s="14"/>
      <c r="J18" s="14"/>
      <c r="K18" s="14"/>
      <c r="L18" s="14"/>
      <c r="M18" s="14"/>
      <c r="N18" s="14"/>
      <c r="O18" s="14"/>
      <c r="P18" s="14"/>
      <c r="Q18" s="14"/>
      <c r="R18" s="14"/>
      <c r="S18" s="14"/>
      <c r="T18" s="14"/>
      <c r="U18" s="14"/>
      <c r="V18" s="14"/>
      <c r="W18" s="14"/>
      <c r="X18" s="14"/>
      <c r="Y18" s="14"/>
      <c r="Z18" s="14"/>
      <c r="AA18" s="14"/>
      <c r="AB18" s="14"/>
      <c r="AC18" s="14"/>
      <c r="AD18" s="14"/>
      <c r="AE18" s="14"/>
      <c r="AF18" s="14"/>
      <c r="AG18" s="14"/>
      <c r="AH18" s="14"/>
      <c r="AI18" s="14"/>
      <c r="AJ18" s="14"/>
      <c r="AK18" s="14"/>
      <c r="AL18" s="14"/>
      <c r="AM18" s="14"/>
      <c r="AN18" s="14"/>
      <c r="AO18" s="14"/>
      <c r="AP18" s="15"/>
      <c r="AS18" s="67"/>
      <c r="AT18" s="67"/>
      <c r="AU18" s="67"/>
      <c r="AV18" s="67"/>
      <c r="AW18" s="67"/>
      <c r="AX18" s="67"/>
      <c r="AY18" s="67"/>
      <c r="AZ18" s="67"/>
      <c r="BA18" s="67"/>
      <c r="BB18" s="67"/>
      <c r="BC18" s="67"/>
      <c r="BD18" s="67"/>
      <c r="BE18" s="67"/>
      <c r="BF18" s="67"/>
      <c r="BG18" s="67"/>
      <c r="BH18" s="67"/>
      <c r="BI18" s="67"/>
      <c r="BJ18" s="67"/>
      <c r="BK18" s="67"/>
      <c r="BL18" s="67"/>
      <c r="BM18" s="67"/>
      <c r="BN18" s="67"/>
      <c r="BO18" s="67"/>
      <c r="BP18" s="67"/>
      <c r="BQ18" s="67"/>
      <c r="BR18" s="67"/>
      <c r="BS18" s="67"/>
      <c r="BT18" s="67"/>
      <c r="BU18" s="67"/>
      <c r="BV18" s="67"/>
      <c r="BW18" s="67"/>
      <c r="BX18" s="67"/>
      <c r="BY18" s="67"/>
      <c r="BZ18" s="67"/>
      <c r="CA18" s="67"/>
      <c r="CB18" s="67"/>
      <c r="CC18" s="67"/>
      <c r="CD18" s="67"/>
      <c r="CE18" s="67"/>
      <c r="CF18" s="68"/>
    </row>
    <row r="19" spans="1:84" ht="15.75">
      <c r="A19" s="147" t="s">
        <v>46</v>
      </c>
      <c r="B19" s="148" t="s">
        <v>39</v>
      </c>
      <c r="C19" s="16"/>
      <c r="D19" s="17"/>
      <c r="E19" s="17"/>
      <c r="F19" s="17"/>
      <c r="G19" s="17"/>
      <c r="H19" s="17"/>
      <c r="I19" s="17"/>
      <c r="J19" s="17"/>
      <c r="K19" s="17"/>
      <c r="L19" s="17"/>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8"/>
      <c r="AS19" s="51" t="str" cm="1">
        <f t="array" ref="AS19">_xlfn.IFS(C19="Yes", 1, C19="No",0,C19="n/a"," ", C19="na"," ", C19=""," ")</f>
        <v xml:space="preserve"> </v>
      </c>
      <c r="AT19" s="51" t="str" cm="1">
        <f t="array" ref="AT19">_xlfn.IFS(D19="Yes", 1, D19="No",0,D19="n/a"," ", D19="na"," ", D19=""," ")</f>
        <v xml:space="preserve"> </v>
      </c>
      <c r="AU19" s="51" t="str" cm="1">
        <f t="array" ref="AU19">_xlfn.IFS(E19="Yes", 1, E19="No",0,E19="n/a"," ", E19="na"," ", E19=""," ")</f>
        <v xml:space="preserve"> </v>
      </c>
      <c r="AV19" s="51" t="str" cm="1">
        <f t="array" ref="AV19">_xlfn.IFS(F19="Yes", 1, F19="No",0,F19="n/a"," ", F19="na"," ", F19=""," ")</f>
        <v xml:space="preserve"> </v>
      </c>
      <c r="AW19" s="51" t="str" cm="1">
        <f t="array" ref="AW19">_xlfn.IFS(G19="Yes", 1, G19="No",0,G19="n/a"," ", G19="na"," ", G19=""," ")</f>
        <v xml:space="preserve"> </v>
      </c>
      <c r="AX19" s="51" t="str" cm="1">
        <f t="array" ref="AX19">_xlfn.IFS(H19="Yes", 1, H19="No",0,H19="n/a"," ", H19="na"," ", H19=""," ")</f>
        <v xml:space="preserve"> </v>
      </c>
      <c r="AY19" s="51" t="str" cm="1">
        <f t="array" ref="AY19">_xlfn.IFS(I19="Yes", 1, I19="No",0,I19="n/a"," ", I19="na"," ", I19=""," ")</f>
        <v xml:space="preserve"> </v>
      </c>
      <c r="AZ19" s="51" t="str" cm="1">
        <f t="array" ref="AZ19">_xlfn.IFS(J19="Yes", 1, J19="No",0,J19="n/a"," ", J19="na"," ", J19=""," ")</f>
        <v xml:space="preserve"> </v>
      </c>
      <c r="BA19" s="51" t="str" cm="1">
        <f t="array" ref="BA19">_xlfn.IFS(K19="Yes", 1, K19="No",0,K19="n/a"," ", K19="na"," ", K19=""," ")</f>
        <v xml:space="preserve"> </v>
      </c>
      <c r="BB19" s="51" t="str" cm="1">
        <f t="array" ref="BB19">_xlfn.IFS(L19="Yes", 1, L19="No",0,L19="n/a"," ", L19="na"," ", L19=""," ")</f>
        <v xml:space="preserve"> </v>
      </c>
      <c r="BC19" s="51" t="str" cm="1">
        <f t="array" ref="BC19">_xlfn.IFS(M19="Yes", 1, M19="No",0,M19="n/a"," ", M19="na"," ", M19=""," ")</f>
        <v xml:space="preserve"> </v>
      </c>
      <c r="BD19" s="51" t="str" cm="1">
        <f t="array" ref="BD19">_xlfn.IFS(N19="Yes", 1, N19="No",0,N19="n/a"," ", N19="na"," ", N19=""," ")</f>
        <v xml:space="preserve"> </v>
      </c>
      <c r="BE19" s="51" t="str" cm="1">
        <f t="array" ref="BE19">_xlfn.IFS(O19="Yes", 1, O19="No",0,O19="n/a"," ", O19="na"," ", O19=""," ")</f>
        <v xml:space="preserve"> </v>
      </c>
      <c r="BF19" s="51" t="str" cm="1">
        <f t="array" ref="BF19">_xlfn.IFS(P19="Yes", 1, P19="No",0,P19="n/a"," ", P19="na"," ", P19=""," ")</f>
        <v xml:space="preserve"> </v>
      </c>
      <c r="BG19" s="51" t="str" cm="1">
        <f t="array" ref="BG19">_xlfn.IFS(Q19="Yes", 1, Q19="No",0,Q19="n/a"," ", Q19="na"," ", Q19=""," ")</f>
        <v xml:space="preserve"> </v>
      </c>
      <c r="BH19" s="51" t="str" cm="1">
        <f t="array" ref="BH19">_xlfn.IFS(R19="Yes", 1, R19="No",0,R19="n/a"," ", R19="na"," ", R19=""," ")</f>
        <v xml:space="preserve"> </v>
      </c>
      <c r="BI19" s="51" t="str" cm="1">
        <f t="array" ref="BI19">_xlfn.IFS(S19="Yes", 1, S19="No",0,S19="n/a"," ", S19="na"," ", S19=""," ")</f>
        <v xml:space="preserve"> </v>
      </c>
      <c r="BJ19" s="51" t="str" cm="1">
        <f t="array" ref="BJ19">_xlfn.IFS(T19="Yes", 1, T19="No",0,T19="n/a"," ", T19="na"," ", T19=""," ")</f>
        <v xml:space="preserve"> </v>
      </c>
      <c r="BK19" s="51" t="str" cm="1">
        <f t="array" ref="BK19">_xlfn.IFS(U19="Yes", 1, U19="No",0,U19="n/a"," ", U19="na"," ", U19=""," ")</f>
        <v xml:space="preserve"> </v>
      </c>
      <c r="BL19" s="51" t="str" cm="1">
        <f t="array" ref="BL19">_xlfn.IFS(V19="Yes", 1, V19="No",0,V19="n/a"," ", V19="na"," ", V19=""," ")</f>
        <v xml:space="preserve"> </v>
      </c>
      <c r="BM19" s="51" t="str" cm="1">
        <f t="array" ref="BM19">_xlfn.IFS(W19="Yes", 1, W19="No",0,W19="n/a"," ", W19="na"," ", W19=""," ")</f>
        <v xml:space="preserve"> </v>
      </c>
      <c r="BN19" s="51" t="str" cm="1">
        <f t="array" ref="BN19">_xlfn.IFS(X19="Yes", 1, X19="No",0,X19="n/a"," ", X19="na"," ", X19=""," ")</f>
        <v xml:space="preserve"> </v>
      </c>
      <c r="BO19" s="51" t="str" cm="1">
        <f t="array" ref="BO19">_xlfn.IFS(Y19="Yes", 1, Y19="No",0,Y19="n/a"," ", Y19="na"," ", Y19=""," ")</f>
        <v xml:space="preserve"> </v>
      </c>
      <c r="BP19" s="51" t="str" cm="1">
        <f t="array" ref="BP19">_xlfn.IFS(Z19="Yes", 1, Z19="No",0,Z19="n/a"," ", Z19="na"," ", Z19=""," ")</f>
        <v xml:space="preserve"> </v>
      </c>
      <c r="BQ19" s="51" t="str" cm="1">
        <f t="array" ref="BQ19">_xlfn.IFS(AA19="Yes", 1, AA19="No",0,AA19="n/a"," ", AA19="na"," ", AA19=""," ")</f>
        <v xml:space="preserve"> </v>
      </c>
      <c r="BR19" s="51" t="str" cm="1">
        <f t="array" ref="BR19">_xlfn.IFS(AB19="Yes", 1, AB19="No",0,AB19="n/a"," ", AB19="na"," ", AB19=""," ")</f>
        <v xml:space="preserve"> </v>
      </c>
      <c r="BS19" s="51" t="str" cm="1">
        <f t="array" ref="BS19">_xlfn.IFS(AC19="Yes", 1, AC19="No",0,AC19="n/a"," ", AC19="na"," ", AC19=""," ")</f>
        <v xml:space="preserve"> </v>
      </c>
      <c r="BT19" s="51" t="str" cm="1">
        <f t="array" ref="BT19">_xlfn.IFS(AD19="Yes", 1, AD19="No",0,AD19="n/a"," ", AD19="na"," ", AD19=""," ")</f>
        <v xml:space="preserve"> </v>
      </c>
      <c r="BU19" s="51" t="str" cm="1">
        <f t="array" ref="BU19">_xlfn.IFS(AE19="Yes", 1, AE19="No",0,AE19="n/a"," ", AE19="na"," ", AE19=""," ")</f>
        <v xml:space="preserve"> </v>
      </c>
      <c r="BV19" s="51" t="str" cm="1">
        <f t="array" ref="BV19">_xlfn.IFS(AF19="Yes", 1, AF19="No",0,AF19="n/a"," ", AF19="na"," ", AF19=""," ")</f>
        <v xml:space="preserve"> </v>
      </c>
      <c r="BW19" s="51" t="str" cm="1">
        <f t="array" ref="BW19">_xlfn.IFS(AG19="Yes", 1, AG19="No",0,AG19="n/a"," ", AG19="na"," ", AG19=""," ")</f>
        <v xml:space="preserve"> </v>
      </c>
      <c r="BX19" s="51" t="str" cm="1">
        <f t="array" ref="BX19">_xlfn.IFS(AH19="Yes", 1, AH19="No",0,AH19="n/a"," ", AH19="na"," ", AH19=""," ")</f>
        <v xml:space="preserve"> </v>
      </c>
      <c r="BY19" s="51" t="str" cm="1">
        <f t="array" ref="BY19">_xlfn.IFS(AI19="Yes", 1, AI19="No",0,AI19="n/a"," ", AI19="na"," ", AI19=""," ")</f>
        <v xml:space="preserve"> </v>
      </c>
      <c r="BZ19" s="51" t="str" cm="1">
        <f t="array" ref="BZ19">_xlfn.IFS(AJ19="Yes", 1, AJ19="No",0,AJ19="n/a"," ", AJ19="na"," ", AJ19=""," ")</f>
        <v xml:space="preserve"> </v>
      </c>
      <c r="CA19" s="51" t="str" cm="1">
        <f t="array" ref="CA19">_xlfn.IFS(AK19="Yes", 1, AK19="No",0,AK19="n/a"," ", AK19="na"," ", AK19=""," ")</f>
        <v xml:space="preserve"> </v>
      </c>
      <c r="CB19" s="51" t="str" cm="1">
        <f t="array" ref="CB19">_xlfn.IFS(AL19="Yes", 1, AL19="No",0,AL19="n/a"," ", AL19="na"," ", AL19=""," ")</f>
        <v xml:space="preserve"> </v>
      </c>
      <c r="CC19" s="51" t="str" cm="1">
        <f t="array" ref="CC19">_xlfn.IFS(AM19="Yes", 1, AM19="No",0,AM19="n/a"," ", AM19="na"," ", AM19=""," ")</f>
        <v xml:space="preserve"> </v>
      </c>
      <c r="CD19" s="51" t="str" cm="1">
        <f t="array" ref="CD19">_xlfn.IFS(AN19="Yes", 1, AN19="No",0,AN19="n/a"," ", AN19="na"," ", AN19=""," ")</f>
        <v xml:space="preserve"> </v>
      </c>
      <c r="CE19" s="51" t="str" cm="1">
        <f t="array" ref="CE19">_xlfn.IFS(AO19="Yes", 1, AO19="No",0,AO19="n/a"," ", AO19="na"," ", AO19=""," ")</f>
        <v xml:space="preserve"> </v>
      </c>
      <c r="CF19" s="51" t="str" cm="1">
        <f t="array" ref="CF19">_xlfn.IFS(AP19="Yes", 1, AP19="No",0,AP19="n/a"," ", AP19="na"," ", AP19=""," ")</f>
        <v xml:space="preserve"> </v>
      </c>
    </row>
    <row r="20" spans="1:84" ht="16.5" thickBot="1">
      <c r="A20" s="155" t="s">
        <v>47</v>
      </c>
      <c r="B20" s="156" t="s">
        <v>41</v>
      </c>
      <c r="C20" s="25"/>
      <c r="D20" s="26"/>
      <c r="E20" s="26"/>
      <c r="F20" s="26"/>
      <c r="G20" s="26"/>
      <c r="H20" s="26"/>
      <c r="I20" s="26"/>
      <c r="J20" s="26"/>
      <c r="K20" s="26"/>
      <c r="L20" s="26"/>
      <c r="M20" s="26"/>
      <c r="N20" s="26"/>
      <c r="O20" s="26"/>
      <c r="P20" s="26"/>
      <c r="Q20" s="26"/>
      <c r="R20" s="26"/>
      <c r="S20" s="26"/>
      <c r="T20" s="26"/>
      <c r="U20" s="26"/>
      <c r="V20" s="26"/>
      <c r="W20" s="26"/>
      <c r="X20" s="26"/>
      <c r="Y20" s="26"/>
      <c r="Z20" s="26"/>
      <c r="AA20" s="26"/>
      <c r="AB20" s="26"/>
      <c r="AC20" s="26"/>
      <c r="AD20" s="26"/>
      <c r="AE20" s="26"/>
      <c r="AF20" s="26"/>
      <c r="AG20" s="26"/>
      <c r="AH20" s="26"/>
      <c r="AI20" s="26"/>
      <c r="AJ20" s="26"/>
      <c r="AK20" s="26"/>
      <c r="AL20" s="26"/>
      <c r="AM20" s="26"/>
      <c r="AN20" s="26"/>
      <c r="AO20" s="26"/>
      <c r="AP20" s="27"/>
      <c r="AS20" s="51" t="str" cm="1">
        <f t="array" ref="AS20">_xlfn.IFS(C20="Yes", 1, C20="No",0,C20="n/a"," ", C20="na"," ", C20=""," ")</f>
        <v xml:space="preserve"> </v>
      </c>
      <c r="AT20" s="51" t="str" cm="1">
        <f t="array" ref="AT20">_xlfn.IFS(D20="Yes", 1, D20="No",0,D20="n/a"," ", D20="na"," ", D20=""," ")</f>
        <v xml:space="preserve"> </v>
      </c>
      <c r="AU20" s="51" t="str" cm="1">
        <f t="array" ref="AU20">_xlfn.IFS(E20="Yes", 1, E20="No",0,E20="n/a"," ", E20="na"," ", E20=""," ")</f>
        <v xml:space="preserve"> </v>
      </c>
      <c r="AV20" s="51" t="str" cm="1">
        <f t="array" ref="AV20">_xlfn.IFS(F20="Yes", 1, F20="No",0,F20="n/a"," ", F20="na"," ", F20=""," ")</f>
        <v xml:space="preserve"> </v>
      </c>
      <c r="AW20" s="51" t="str" cm="1">
        <f t="array" ref="AW20">_xlfn.IFS(G20="Yes", 1, G20="No",0,G20="n/a"," ", G20="na"," ", G20=""," ")</f>
        <v xml:space="preserve"> </v>
      </c>
      <c r="AX20" s="51" t="str" cm="1">
        <f t="array" ref="AX20">_xlfn.IFS(H20="Yes", 1, H20="No",0,H20="n/a"," ", H20="na"," ", H20=""," ")</f>
        <v xml:space="preserve"> </v>
      </c>
      <c r="AY20" s="51" t="str" cm="1">
        <f t="array" ref="AY20">_xlfn.IFS(I20="Yes", 1, I20="No",0,I20="n/a"," ", I20="na"," ", I20=""," ")</f>
        <v xml:space="preserve"> </v>
      </c>
      <c r="AZ20" s="51" t="str" cm="1">
        <f t="array" ref="AZ20">_xlfn.IFS(J20="Yes", 1, J20="No",0,J20="n/a"," ", J20="na"," ", J20=""," ")</f>
        <v xml:space="preserve"> </v>
      </c>
      <c r="BA20" s="51" t="str" cm="1">
        <f t="array" ref="BA20">_xlfn.IFS(K20="Yes", 1, K20="No",0,K20="n/a"," ", K20="na"," ", K20=""," ")</f>
        <v xml:space="preserve"> </v>
      </c>
      <c r="BB20" s="51" t="str" cm="1">
        <f t="array" ref="BB20">_xlfn.IFS(L20="Yes", 1, L20="No",0,L20="n/a"," ", L20="na"," ", L20=""," ")</f>
        <v xml:space="preserve"> </v>
      </c>
      <c r="BC20" s="51" t="str" cm="1">
        <f t="array" ref="BC20">_xlfn.IFS(M20="Yes", 1, M20="No",0,M20="n/a"," ", M20="na"," ", M20=""," ")</f>
        <v xml:space="preserve"> </v>
      </c>
      <c r="BD20" s="51" t="str" cm="1">
        <f t="array" ref="BD20">_xlfn.IFS(N20="Yes", 1, N20="No",0,N20="n/a"," ", N20="na"," ", N20=""," ")</f>
        <v xml:space="preserve"> </v>
      </c>
      <c r="BE20" s="51" t="str" cm="1">
        <f t="array" ref="BE20">_xlfn.IFS(O20="Yes", 1, O20="No",0,O20="n/a"," ", O20="na"," ", O20=""," ")</f>
        <v xml:space="preserve"> </v>
      </c>
      <c r="BF20" s="51" t="str" cm="1">
        <f t="array" ref="BF20">_xlfn.IFS(P20="Yes", 1, P20="No",0,P20="n/a"," ", P20="na"," ", P20=""," ")</f>
        <v xml:space="preserve"> </v>
      </c>
      <c r="BG20" s="51" t="str" cm="1">
        <f t="array" ref="BG20">_xlfn.IFS(Q20="Yes", 1, Q20="No",0,Q20="n/a"," ", Q20="na"," ", Q20=""," ")</f>
        <v xml:space="preserve"> </v>
      </c>
      <c r="BH20" s="51" t="str" cm="1">
        <f t="array" ref="BH20">_xlfn.IFS(R20="Yes", 1, R20="No",0,R20="n/a"," ", R20="na"," ", R20=""," ")</f>
        <v xml:space="preserve"> </v>
      </c>
      <c r="BI20" s="51" t="str" cm="1">
        <f t="array" ref="BI20">_xlfn.IFS(S20="Yes", 1, S20="No",0,S20="n/a"," ", S20="na"," ", S20=""," ")</f>
        <v xml:space="preserve"> </v>
      </c>
      <c r="BJ20" s="51" t="str" cm="1">
        <f t="array" ref="BJ20">_xlfn.IFS(T20="Yes", 1, T20="No",0,T20="n/a"," ", T20="na"," ", T20=""," ")</f>
        <v xml:space="preserve"> </v>
      </c>
      <c r="BK20" s="51" t="str" cm="1">
        <f t="array" ref="BK20">_xlfn.IFS(U20="Yes", 1, U20="No",0,U20="n/a"," ", U20="na"," ", U20=""," ")</f>
        <v xml:space="preserve"> </v>
      </c>
      <c r="BL20" s="51" t="str" cm="1">
        <f t="array" ref="BL20">_xlfn.IFS(V20="Yes", 1, V20="No",0,V20="n/a"," ", V20="na"," ", V20=""," ")</f>
        <v xml:space="preserve"> </v>
      </c>
      <c r="BM20" s="51" t="str" cm="1">
        <f t="array" ref="BM20">_xlfn.IFS(W20="Yes", 1, W20="No",0,W20="n/a"," ", W20="na"," ", W20=""," ")</f>
        <v xml:space="preserve"> </v>
      </c>
      <c r="BN20" s="51" t="str" cm="1">
        <f t="array" ref="BN20">_xlfn.IFS(X20="Yes", 1, X20="No",0,X20="n/a"," ", X20="na"," ", X20=""," ")</f>
        <v xml:space="preserve"> </v>
      </c>
      <c r="BO20" s="51" t="str" cm="1">
        <f t="array" ref="BO20">_xlfn.IFS(Y20="Yes", 1, Y20="No",0,Y20="n/a"," ", Y20="na"," ", Y20=""," ")</f>
        <v xml:space="preserve"> </v>
      </c>
      <c r="BP20" s="51" t="str" cm="1">
        <f t="array" ref="BP20">_xlfn.IFS(Z20="Yes", 1, Z20="No",0,Z20="n/a"," ", Z20="na"," ", Z20=""," ")</f>
        <v xml:space="preserve"> </v>
      </c>
      <c r="BQ20" s="51" t="str" cm="1">
        <f t="array" ref="BQ20">_xlfn.IFS(AA20="Yes", 1, AA20="No",0,AA20="n/a"," ", AA20="na"," ", AA20=""," ")</f>
        <v xml:space="preserve"> </v>
      </c>
      <c r="BR20" s="51" t="str" cm="1">
        <f t="array" ref="BR20">_xlfn.IFS(AB20="Yes", 1, AB20="No",0,AB20="n/a"," ", AB20="na"," ", AB20=""," ")</f>
        <v xml:space="preserve"> </v>
      </c>
      <c r="BS20" s="51" t="str" cm="1">
        <f t="array" ref="BS20">_xlfn.IFS(AC20="Yes", 1, AC20="No",0,AC20="n/a"," ", AC20="na"," ", AC20=""," ")</f>
        <v xml:space="preserve"> </v>
      </c>
      <c r="BT20" s="51" t="str" cm="1">
        <f t="array" ref="BT20">_xlfn.IFS(AD20="Yes", 1, AD20="No",0,AD20="n/a"," ", AD20="na"," ", AD20=""," ")</f>
        <v xml:space="preserve"> </v>
      </c>
      <c r="BU20" s="51" t="str" cm="1">
        <f t="array" ref="BU20">_xlfn.IFS(AE20="Yes", 1, AE20="No",0,AE20="n/a"," ", AE20="na"," ", AE20=""," ")</f>
        <v xml:space="preserve"> </v>
      </c>
      <c r="BV20" s="51" t="str" cm="1">
        <f t="array" ref="BV20">_xlfn.IFS(AF20="Yes", 1, AF20="No",0,AF20="n/a"," ", AF20="na"," ", AF20=""," ")</f>
        <v xml:space="preserve"> </v>
      </c>
      <c r="BW20" s="51" t="str" cm="1">
        <f t="array" ref="BW20">_xlfn.IFS(AG20="Yes", 1, AG20="No",0,AG20="n/a"," ", AG20="na"," ", AG20=""," ")</f>
        <v xml:space="preserve"> </v>
      </c>
      <c r="BX20" s="51" t="str" cm="1">
        <f t="array" ref="BX20">_xlfn.IFS(AH20="Yes", 1, AH20="No",0,AH20="n/a"," ", AH20="na"," ", AH20=""," ")</f>
        <v xml:space="preserve"> </v>
      </c>
      <c r="BY20" s="51" t="str" cm="1">
        <f t="array" ref="BY20">_xlfn.IFS(AI20="Yes", 1, AI20="No",0,AI20="n/a"," ", AI20="na"," ", AI20=""," ")</f>
        <v xml:space="preserve"> </v>
      </c>
      <c r="BZ20" s="51" t="str" cm="1">
        <f t="array" ref="BZ20">_xlfn.IFS(AJ20="Yes", 1, AJ20="No",0,AJ20="n/a"," ", AJ20="na"," ", AJ20=""," ")</f>
        <v xml:space="preserve"> </v>
      </c>
      <c r="CA20" s="51" t="str" cm="1">
        <f t="array" ref="CA20">_xlfn.IFS(AK20="Yes", 1, AK20="No",0,AK20="n/a"," ", AK20="na"," ", AK20=""," ")</f>
        <v xml:space="preserve"> </v>
      </c>
      <c r="CB20" s="51" t="str" cm="1">
        <f t="array" ref="CB20">_xlfn.IFS(AL20="Yes", 1, AL20="No",0,AL20="n/a"," ", AL20="na"," ", AL20=""," ")</f>
        <v xml:space="preserve"> </v>
      </c>
      <c r="CC20" s="51" t="str" cm="1">
        <f t="array" ref="CC20">_xlfn.IFS(AM20="Yes", 1, AM20="No",0,AM20="n/a"," ", AM20="na"," ", AM20=""," ")</f>
        <v xml:space="preserve"> </v>
      </c>
      <c r="CD20" s="51" t="str" cm="1">
        <f t="array" ref="CD20">_xlfn.IFS(AN20="Yes", 1, AN20="No",0,AN20="n/a"," ", AN20="na"," ", AN20=""," ")</f>
        <v xml:space="preserve"> </v>
      </c>
      <c r="CE20" s="51" t="str" cm="1">
        <f t="array" ref="CE20">_xlfn.IFS(AO20="Yes", 1, AO20="No",0,AO20="n/a"," ", AO20="na"," ", AO20=""," ")</f>
        <v xml:space="preserve"> </v>
      </c>
      <c r="CF20" s="51" t="str" cm="1">
        <f t="array" ref="CF20">_xlfn.IFS(AP20="Yes", 1, AP20="No",0,AP20="n/a"," ", AP20="na"," ", AP20=""," ")</f>
        <v xml:space="preserve"> </v>
      </c>
    </row>
    <row r="21" spans="1:84" ht="16.5" thickBot="1">
      <c r="B21" s="157"/>
      <c r="C21" s="24"/>
      <c r="D21" s="24"/>
      <c r="E21" s="24"/>
      <c r="F21" s="24"/>
      <c r="G21" s="24"/>
      <c r="H21" s="24"/>
      <c r="I21" s="24"/>
      <c r="J21" s="24"/>
      <c r="K21" s="24"/>
      <c r="L21" s="24"/>
      <c r="M21" s="24"/>
      <c r="N21" s="24"/>
      <c r="O21" s="24"/>
      <c r="P21" s="24"/>
      <c r="Q21" s="24"/>
      <c r="R21" s="24"/>
      <c r="S21" s="24"/>
      <c r="T21" s="24"/>
      <c r="U21" s="24"/>
      <c r="V21" s="24"/>
      <c r="W21" s="24"/>
      <c r="X21" s="24"/>
      <c r="Y21" s="24"/>
      <c r="Z21" s="24"/>
      <c r="AA21" s="24"/>
      <c r="AB21" s="24"/>
      <c r="AC21" s="24"/>
      <c r="AD21" s="24"/>
      <c r="AE21" s="24"/>
      <c r="AF21" s="24"/>
      <c r="AG21" s="24"/>
      <c r="AH21" s="24"/>
      <c r="AI21" s="24"/>
      <c r="AJ21" s="24"/>
      <c r="AK21" s="24"/>
      <c r="AL21" s="24"/>
      <c r="AM21" s="24"/>
      <c r="AN21" s="24"/>
      <c r="AO21" s="24"/>
      <c r="AP21" s="24"/>
      <c r="AS21" s="55"/>
      <c r="AT21" s="69"/>
      <c r="AU21" s="69"/>
      <c r="AV21" s="69"/>
      <c r="AW21" s="69"/>
      <c r="AX21" s="69"/>
      <c r="AY21" s="69"/>
      <c r="AZ21" s="69"/>
      <c r="BA21" s="69"/>
      <c r="BB21" s="69"/>
      <c r="BC21" s="69"/>
      <c r="BD21" s="69"/>
      <c r="BE21" s="69"/>
      <c r="BF21" s="69"/>
      <c r="BG21" s="69"/>
      <c r="BH21" s="69"/>
      <c r="BI21" s="69"/>
      <c r="BJ21" s="69"/>
      <c r="BK21" s="69"/>
      <c r="BL21" s="69"/>
      <c r="BM21" s="69"/>
      <c r="BN21" s="69"/>
      <c r="BO21" s="69"/>
      <c r="BP21" s="69"/>
      <c r="BQ21" s="69"/>
      <c r="BR21" s="69"/>
      <c r="BS21" s="69"/>
      <c r="BT21" s="69"/>
      <c r="BU21" s="69"/>
      <c r="BV21" s="69"/>
      <c r="BW21" s="69"/>
      <c r="BX21" s="69"/>
      <c r="BY21" s="69"/>
      <c r="BZ21" s="69"/>
      <c r="CA21" s="69"/>
      <c r="CB21" s="69"/>
      <c r="CC21" s="69"/>
      <c r="CD21" s="69"/>
      <c r="CE21" s="69"/>
      <c r="CF21" s="69"/>
    </row>
    <row r="22" spans="1:84" ht="16.5" thickBot="1">
      <c r="A22" s="280" t="s">
        <v>48</v>
      </c>
      <c r="B22" s="281"/>
      <c r="C22" s="10"/>
      <c r="D22" s="11"/>
      <c r="E22" s="11"/>
      <c r="F22" s="11"/>
      <c r="G22" s="11"/>
      <c r="H22" s="11"/>
      <c r="I22" s="11"/>
      <c r="J22" s="11"/>
      <c r="K22" s="11"/>
      <c r="L22" s="11"/>
      <c r="M22" s="11"/>
      <c r="N22" s="11"/>
      <c r="O22" s="11"/>
      <c r="P22" s="11"/>
      <c r="Q22" s="11"/>
      <c r="R22" s="11"/>
      <c r="S22" s="11"/>
      <c r="T22" s="11"/>
      <c r="U22" s="11"/>
      <c r="V22" s="11"/>
      <c r="W22" s="11"/>
      <c r="X22" s="11"/>
      <c r="Y22" s="11"/>
      <c r="Z22" s="11"/>
      <c r="AA22" s="11"/>
      <c r="AB22" s="11"/>
      <c r="AC22" s="11"/>
      <c r="AD22" s="11"/>
      <c r="AE22" s="11"/>
      <c r="AF22" s="11"/>
      <c r="AG22" s="11"/>
      <c r="AH22" s="11"/>
      <c r="AI22" s="11"/>
      <c r="AJ22" s="11"/>
      <c r="AK22" s="11"/>
      <c r="AL22" s="11"/>
      <c r="AM22" s="11"/>
      <c r="AN22" s="11"/>
      <c r="AO22" s="11"/>
      <c r="AP22" s="12"/>
      <c r="AS22" s="62"/>
      <c r="AT22" s="62"/>
      <c r="AU22" s="62"/>
      <c r="AV22" s="62"/>
      <c r="AW22" s="62"/>
      <c r="AX22" s="62"/>
      <c r="AY22" s="62"/>
      <c r="AZ22" s="62"/>
      <c r="BA22" s="62"/>
      <c r="BB22" s="62"/>
      <c r="BC22" s="62"/>
      <c r="BD22" s="62"/>
      <c r="BE22" s="62"/>
      <c r="BF22" s="62"/>
      <c r="BG22" s="62"/>
      <c r="BH22" s="62"/>
      <c r="BI22" s="62"/>
      <c r="BJ22" s="62"/>
      <c r="BK22" s="62"/>
      <c r="BL22" s="62"/>
      <c r="BM22" s="62"/>
      <c r="BN22" s="62"/>
      <c r="BO22" s="62"/>
      <c r="BP22" s="62"/>
      <c r="BQ22" s="62"/>
      <c r="BR22" s="62"/>
      <c r="BS22" s="62"/>
      <c r="BT22" s="62"/>
      <c r="BU22" s="62"/>
      <c r="BV22" s="62"/>
      <c r="BW22" s="62"/>
      <c r="BX22" s="62"/>
      <c r="BY22" s="62"/>
      <c r="BZ22" s="62"/>
      <c r="CA22" s="62"/>
      <c r="CB22" s="62"/>
      <c r="CC22" s="62"/>
      <c r="CD22" s="62"/>
      <c r="CE22" s="62"/>
      <c r="CF22" s="63"/>
    </row>
    <row r="23" spans="1:84" ht="15.75">
      <c r="A23" s="147" t="s">
        <v>49</v>
      </c>
      <c r="B23" s="148" t="s">
        <v>39</v>
      </c>
      <c r="C23" s="16"/>
      <c r="D23" s="17"/>
      <c r="E23" s="17"/>
      <c r="F23" s="17"/>
      <c r="G23" s="17"/>
      <c r="H23" s="17"/>
      <c r="I23" s="17"/>
      <c r="J23" s="17"/>
      <c r="K23" s="17"/>
      <c r="L23" s="17"/>
      <c r="M23" s="17"/>
      <c r="N23" s="17"/>
      <c r="O23" s="17"/>
      <c r="P23" s="17"/>
      <c r="Q23" s="17"/>
      <c r="R23" s="17"/>
      <c r="S23" s="17"/>
      <c r="T23" s="17"/>
      <c r="U23" s="17"/>
      <c r="V23" s="17"/>
      <c r="W23" s="17"/>
      <c r="X23" s="17"/>
      <c r="Y23" s="17"/>
      <c r="Z23" s="17"/>
      <c r="AA23" s="17"/>
      <c r="AB23" s="17"/>
      <c r="AC23" s="17"/>
      <c r="AD23" s="17"/>
      <c r="AE23" s="17"/>
      <c r="AF23" s="17"/>
      <c r="AG23" s="17"/>
      <c r="AH23" s="17"/>
      <c r="AI23" s="17"/>
      <c r="AJ23" s="17"/>
      <c r="AK23" s="17"/>
      <c r="AL23" s="17"/>
      <c r="AM23" s="17"/>
      <c r="AN23" s="17"/>
      <c r="AO23" s="17"/>
      <c r="AP23" s="18"/>
      <c r="AS23" s="51" t="str" cm="1">
        <f t="array" ref="AS23">_xlfn.IFS(C23="Yes", 1, C23="No",0,C23="n/a"," ", C23="na"," ", C23=""," ")</f>
        <v xml:space="preserve"> </v>
      </c>
      <c r="AT23" s="51" t="str" cm="1">
        <f t="array" ref="AT23">_xlfn.IFS(D23="Yes", 1, D23="No",0,D23="n/a"," ", D23="na"," ", D23=""," ")</f>
        <v xml:space="preserve"> </v>
      </c>
      <c r="AU23" s="51" t="str" cm="1">
        <f t="array" ref="AU23">_xlfn.IFS(E23="Yes", 1, E23="No",0,E23="n/a"," ", E23="na"," ", E23=""," ")</f>
        <v xml:space="preserve"> </v>
      </c>
      <c r="AV23" s="51" t="str" cm="1">
        <f t="array" ref="AV23">_xlfn.IFS(F23="Yes", 1, F23="No",0,F23="n/a"," ", F23="na"," ", F23=""," ")</f>
        <v xml:space="preserve"> </v>
      </c>
      <c r="AW23" s="51" t="str" cm="1">
        <f t="array" ref="AW23">_xlfn.IFS(G23="Yes", 1, G23="No",0,G23="n/a"," ", G23="na"," ", G23=""," ")</f>
        <v xml:space="preserve"> </v>
      </c>
      <c r="AX23" s="51" t="str" cm="1">
        <f t="array" ref="AX23">_xlfn.IFS(H23="Yes", 1, H23="No",0,H23="n/a"," ", H23="na"," ", H23=""," ")</f>
        <v xml:space="preserve"> </v>
      </c>
      <c r="AY23" s="51" t="str" cm="1">
        <f t="array" ref="AY23">_xlfn.IFS(I23="Yes", 1, I23="No",0,I23="n/a"," ", I23="na"," ", I23=""," ")</f>
        <v xml:space="preserve"> </v>
      </c>
      <c r="AZ23" s="51" t="str" cm="1">
        <f t="array" ref="AZ23">_xlfn.IFS(J23="Yes", 1, J23="No",0,J23="n/a"," ", J23="na"," ", J23=""," ")</f>
        <v xml:space="preserve"> </v>
      </c>
      <c r="BA23" s="51" t="str" cm="1">
        <f t="array" ref="BA23">_xlfn.IFS(K23="Yes", 1, K23="No",0,K23="n/a"," ", K23="na"," ", K23=""," ")</f>
        <v xml:space="preserve"> </v>
      </c>
      <c r="BB23" s="51" t="str" cm="1">
        <f t="array" ref="BB23">_xlfn.IFS(L23="Yes", 1, L23="No",0,L23="n/a"," ", L23="na"," ", L23=""," ")</f>
        <v xml:space="preserve"> </v>
      </c>
      <c r="BC23" s="51" t="str" cm="1">
        <f t="array" ref="BC23">_xlfn.IFS(M23="Yes", 1, M23="No",0,M23="n/a"," ", M23="na"," ", M23=""," ")</f>
        <v xml:space="preserve"> </v>
      </c>
      <c r="BD23" s="51" t="str" cm="1">
        <f t="array" ref="BD23">_xlfn.IFS(N23="Yes", 1, N23="No",0,N23="n/a"," ", N23="na"," ", N23=""," ")</f>
        <v xml:space="preserve"> </v>
      </c>
      <c r="BE23" s="51" t="str" cm="1">
        <f t="array" ref="BE23">_xlfn.IFS(O23="Yes", 1, O23="No",0,O23="n/a"," ", O23="na"," ", O23=""," ")</f>
        <v xml:space="preserve"> </v>
      </c>
      <c r="BF23" s="51" t="str" cm="1">
        <f t="array" ref="BF23">_xlfn.IFS(P23="Yes", 1, P23="No",0,P23="n/a"," ", P23="na"," ", P23=""," ")</f>
        <v xml:space="preserve"> </v>
      </c>
      <c r="BG23" s="51" t="str" cm="1">
        <f t="array" ref="BG23">_xlfn.IFS(Q23="Yes", 1, Q23="No",0,Q23="n/a"," ", Q23="na"," ", Q23=""," ")</f>
        <v xml:space="preserve"> </v>
      </c>
      <c r="BH23" s="51" t="str" cm="1">
        <f t="array" ref="BH23">_xlfn.IFS(R23="Yes", 1, R23="No",0,R23="n/a"," ", R23="na"," ", R23=""," ")</f>
        <v xml:space="preserve"> </v>
      </c>
      <c r="BI23" s="51" t="str" cm="1">
        <f t="array" ref="BI23">_xlfn.IFS(S23="Yes", 1, S23="No",0,S23="n/a"," ", S23="na"," ", S23=""," ")</f>
        <v xml:space="preserve"> </v>
      </c>
      <c r="BJ23" s="51" t="str" cm="1">
        <f t="array" ref="BJ23">_xlfn.IFS(T23="Yes", 1, T23="No",0,T23="n/a"," ", T23="na"," ", T23=""," ")</f>
        <v xml:space="preserve"> </v>
      </c>
      <c r="BK23" s="51" t="str" cm="1">
        <f t="array" ref="BK23">_xlfn.IFS(U23="Yes", 1, U23="No",0,U23="n/a"," ", U23="na"," ", U23=""," ")</f>
        <v xml:space="preserve"> </v>
      </c>
      <c r="BL23" s="51" t="str" cm="1">
        <f t="array" ref="BL23">_xlfn.IFS(V23="Yes", 1, V23="No",0,V23="n/a"," ", V23="na"," ", V23=""," ")</f>
        <v xml:space="preserve"> </v>
      </c>
      <c r="BM23" s="51" t="str" cm="1">
        <f t="array" ref="BM23">_xlfn.IFS(W23="Yes", 1, W23="No",0,W23="n/a"," ", W23="na"," ", W23=""," ")</f>
        <v xml:space="preserve"> </v>
      </c>
      <c r="BN23" s="51" t="str" cm="1">
        <f t="array" ref="BN23">_xlfn.IFS(X23="Yes", 1, X23="No",0,X23="n/a"," ", X23="na"," ", X23=""," ")</f>
        <v xml:space="preserve"> </v>
      </c>
      <c r="BO23" s="51" t="str" cm="1">
        <f t="array" ref="BO23">_xlfn.IFS(Y23="Yes", 1, Y23="No",0,Y23="n/a"," ", Y23="na"," ", Y23=""," ")</f>
        <v xml:space="preserve"> </v>
      </c>
      <c r="BP23" s="51" t="str" cm="1">
        <f t="array" ref="BP23">_xlfn.IFS(Z23="Yes", 1, Z23="No",0,Z23="n/a"," ", Z23="na"," ", Z23=""," ")</f>
        <v xml:space="preserve"> </v>
      </c>
      <c r="BQ23" s="51" t="str" cm="1">
        <f t="array" ref="BQ23">_xlfn.IFS(AA23="Yes", 1, AA23="No",0,AA23="n/a"," ", AA23="na"," ", AA23=""," ")</f>
        <v xml:space="preserve"> </v>
      </c>
      <c r="BR23" s="51" t="str" cm="1">
        <f t="array" ref="BR23">_xlfn.IFS(AB23="Yes", 1, AB23="No",0,AB23="n/a"," ", AB23="na"," ", AB23=""," ")</f>
        <v xml:space="preserve"> </v>
      </c>
      <c r="BS23" s="51" t="str" cm="1">
        <f t="array" ref="BS23">_xlfn.IFS(AC23="Yes", 1, AC23="No",0,AC23="n/a"," ", AC23="na"," ", AC23=""," ")</f>
        <v xml:space="preserve"> </v>
      </c>
      <c r="BT23" s="51" t="str" cm="1">
        <f t="array" ref="BT23">_xlfn.IFS(AD23="Yes", 1, AD23="No",0,AD23="n/a"," ", AD23="na"," ", AD23=""," ")</f>
        <v xml:space="preserve"> </v>
      </c>
      <c r="BU23" s="51" t="str" cm="1">
        <f t="array" ref="BU23">_xlfn.IFS(AE23="Yes", 1, AE23="No",0,AE23="n/a"," ", AE23="na"," ", AE23=""," ")</f>
        <v xml:space="preserve"> </v>
      </c>
      <c r="BV23" s="51" t="str" cm="1">
        <f t="array" ref="BV23">_xlfn.IFS(AF23="Yes", 1, AF23="No",0,AF23="n/a"," ", AF23="na"," ", AF23=""," ")</f>
        <v xml:space="preserve"> </v>
      </c>
      <c r="BW23" s="51" t="str" cm="1">
        <f t="array" ref="BW23">_xlfn.IFS(AG23="Yes", 1, AG23="No",0,AG23="n/a"," ", AG23="na"," ", AG23=""," ")</f>
        <v xml:space="preserve"> </v>
      </c>
      <c r="BX23" s="51" t="str" cm="1">
        <f t="array" ref="BX23">_xlfn.IFS(AH23="Yes", 1, AH23="No",0,AH23="n/a"," ", AH23="na"," ", AH23=""," ")</f>
        <v xml:space="preserve"> </v>
      </c>
      <c r="BY23" s="51" t="str" cm="1">
        <f t="array" ref="BY23">_xlfn.IFS(AI23="Yes", 1, AI23="No",0,AI23="n/a"," ", AI23="na"," ", AI23=""," ")</f>
        <v xml:space="preserve"> </v>
      </c>
      <c r="BZ23" s="51" t="str" cm="1">
        <f t="array" ref="BZ23">_xlfn.IFS(AJ23="Yes", 1, AJ23="No",0,AJ23="n/a"," ", AJ23="na"," ", AJ23=""," ")</f>
        <v xml:space="preserve"> </v>
      </c>
      <c r="CA23" s="51" t="str" cm="1">
        <f t="array" ref="CA23">_xlfn.IFS(AK23="Yes", 1, AK23="No",0,AK23="n/a"," ", AK23="na"," ", AK23=""," ")</f>
        <v xml:space="preserve"> </v>
      </c>
      <c r="CB23" s="51" t="str" cm="1">
        <f t="array" ref="CB23">_xlfn.IFS(AL23="Yes", 1, AL23="No",0,AL23="n/a"," ", AL23="na"," ", AL23=""," ")</f>
        <v xml:space="preserve"> </v>
      </c>
      <c r="CC23" s="51" t="str" cm="1">
        <f t="array" ref="CC23">_xlfn.IFS(AM23="Yes", 1, AM23="No",0,AM23="n/a"," ", AM23="na"," ", AM23=""," ")</f>
        <v xml:space="preserve"> </v>
      </c>
      <c r="CD23" s="51" t="str" cm="1">
        <f t="array" ref="CD23">_xlfn.IFS(AN23="Yes", 1, AN23="No",0,AN23="n/a"," ", AN23="na"," ", AN23=""," ")</f>
        <v xml:space="preserve"> </v>
      </c>
      <c r="CE23" s="51" t="str" cm="1">
        <f t="array" ref="CE23">_xlfn.IFS(AO23="Yes", 1, AO23="No",0,AO23="n/a"," ", AO23="na"," ", AO23=""," ")</f>
        <v xml:space="preserve"> </v>
      </c>
      <c r="CF23" s="51" t="str" cm="1">
        <f t="array" ref="CF23">_xlfn.IFS(AP23="Yes", 1, AP23="No",0,AP23="n/a"," ", AP23="na"," ", AP23=""," ")</f>
        <v xml:space="preserve"> </v>
      </c>
    </row>
    <row r="24" spans="1:84" ht="15.75">
      <c r="A24" s="149" t="s">
        <v>50</v>
      </c>
      <c r="B24" s="150" t="s">
        <v>41</v>
      </c>
      <c r="C24" s="19"/>
      <c r="D24" s="20"/>
      <c r="E24" s="20"/>
      <c r="F24" s="20"/>
      <c r="G24" s="20"/>
      <c r="H24" s="20"/>
      <c r="I24" s="20"/>
      <c r="J24" s="20"/>
      <c r="K24" s="20"/>
      <c r="L24" s="20"/>
      <c r="M24" s="20"/>
      <c r="N24" s="20"/>
      <c r="O24" s="20"/>
      <c r="P24" s="20"/>
      <c r="Q24" s="20"/>
      <c r="R24" s="20"/>
      <c r="S24" s="20"/>
      <c r="T24" s="20"/>
      <c r="U24" s="20"/>
      <c r="V24" s="20"/>
      <c r="W24" s="20"/>
      <c r="X24" s="20"/>
      <c r="Y24" s="20"/>
      <c r="Z24" s="20"/>
      <c r="AA24" s="20"/>
      <c r="AB24" s="20"/>
      <c r="AC24" s="20"/>
      <c r="AD24" s="20"/>
      <c r="AE24" s="20"/>
      <c r="AF24" s="20"/>
      <c r="AG24" s="20"/>
      <c r="AH24" s="20"/>
      <c r="AI24" s="20"/>
      <c r="AJ24" s="20"/>
      <c r="AK24" s="20"/>
      <c r="AL24" s="20"/>
      <c r="AM24" s="20"/>
      <c r="AN24" s="20"/>
      <c r="AO24" s="20"/>
      <c r="AP24" s="21"/>
      <c r="AS24" s="51" t="str" cm="1">
        <f t="array" ref="AS24">_xlfn.IFS(C24="Yes", 1, C24="No",0,C24="n/a"," ", C24="na"," ", C24=""," ")</f>
        <v xml:space="preserve"> </v>
      </c>
      <c r="AT24" s="51" t="str" cm="1">
        <f t="array" ref="AT24">_xlfn.IFS(D24="Yes", 1, D24="No",0,D24="n/a"," ", D24="na"," ", D24=""," ")</f>
        <v xml:space="preserve"> </v>
      </c>
      <c r="AU24" s="51" t="str" cm="1">
        <f t="array" ref="AU24">_xlfn.IFS(E24="Yes", 1, E24="No",0,E24="n/a"," ", E24="na"," ", E24=""," ")</f>
        <v xml:space="preserve"> </v>
      </c>
      <c r="AV24" s="51" t="str" cm="1">
        <f t="array" ref="AV24">_xlfn.IFS(F24="Yes", 1, F24="No",0,F24="n/a"," ", F24="na"," ", F24=""," ")</f>
        <v xml:space="preserve"> </v>
      </c>
      <c r="AW24" s="51" t="str" cm="1">
        <f t="array" ref="AW24">_xlfn.IFS(G24="Yes", 1, G24="No",0,G24="n/a"," ", G24="na"," ", G24=""," ")</f>
        <v xml:space="preserve"> </v>
      </c>
      <c r="AX24" s="51" t="str" cm="1">
        <f t="array" ref="AX24">_xlfn.IFS(H24="Yes", 1, H24="No",0,H24="n/a"," ", H24="na"," ", H24=""," ")</f>
        <v xml:space="preserve"> </v>
      </c>
      <c r="AY24" s="51" t="str" cm="1">
        <f t="array" ref="AY24">_xlfn.IFS(I24="Yes", 1, I24="No",0,I24="n/a"," ", I24="na"," ", I24=""," ")</f>
        <v xml:space="preserve"> </v>
      </c>
      <c r="AZ24" s="51" t="str" cm="1">
        <f t="array" ref="AZ24">_xlfn.IFS(J24="Yes", 1, J24="No",0,J24="n/a"," ", J24="na"," ", J24=""," ")</f>
        <v xml:space="preserve"> </v>
      </c>
      <c r="BA24" s="51" t="str" cm="1">
        <f t="array" ref="BA24">_xlfn.IFS(K24="Yes", 1, K24="No",0,K24="n/a"," ", K24="na"," ", K24=""," ")</f>
        <v xml:space="preserve"> </v>
      </c>
      <c r="BB24" s="51" t="str" cm="1">
        <f t="array" ref="BB24">_xlfn.IFS(L24="Yes", 1, L24="No",0,L24="n/a"," ", L24="na"," ", L24=""," ")</f>
        <v xml:space="preserve"> </v>
      </c>
      <c r="BC24" s="51" t="str" cm="1">
        <f t="array" ref="BC24">_xlfn.IFS(M24="Yes", 1, M24="No",0,M24="n/a"," ", M24="na"," ", M24=""," ")</f>
        <v xml:space="preserve"> </v>
      </c>
      <c r="BD24" s="51" t="str" cm="1">
        <f t="array" ref="BD24">_xlfn.IFS(N24="Yes", 1, N24="No",0,N24="n/a"," ", N24="na"," ", N24=""," ")</f>
        <v xml:space="preserve"> </v>
      </c>
      <c r="BE24" s="51" t="str" cm="1">
        <f t="array" ref="BE24">_xlfn.IFS(O24="Yes", 1, O24="No",0,O24="n/a"," ", O24="na"," ", O24=""," ")</f>
        <v xml:space="preserve"> </v>
      </c>
      <c r="BF24" s="51" t="str" cm="1">
        <f t="array" ref="BF24">_xlfn.IFS(P24="Yes", 1, P24="No",0,P24="n/a"," ", P24="na"," ", P24=""," ")</f>
        <v xml:space="preserve"> </v>
      </c>
      <c r="BG24" s="51" t="str" cm="1">
        <f t="array" ref="BG24">_xlfn.IFS(Q24="Yes", 1, Q24="No",0,Q24="n/a"," ", Q24="na"," ", Q24=""," ")</f>
        <v xml:space="preserve"> </v>
      </c>
      <c r="BH24" s="51" t="str" cm="1">
        <f t="array" ref="BH24">_xlfn.IFS(R24="Yes", 1, R24="No",0,R24="n/a"," ", R24="na"," ", R24=""," ")</f>
        <v xml:space="preserve"> </v>
      </c>
      <c r="BI24" s="51" t="str" cm="1">
        <f t="array" ref="BI24">_xlfn.IFS(S24="Yes", 1, S24="No",0,S24="n/a"," ", S24="na"," ", S24=""," ")</f>
        <v xml:space="preserve"> </v>
      </c>
      <c r="BJ24" s="51" t="str" cm="1">
        <f t="array" ref="BJ24">_xlfn.IFS(T24="Yes", 1, T24="No",0,T24="n/a"," ", T24="na"," ", T24=""," ")</f>
        <v xml:space="preserve"> </v>
      </c>
      <c r="BK24" s="51" t="str" cm="1">
        <f t="array" ref="BK24">_xlfn.IFS(U24="Yes", 1, U24="No",0,U24="n/a"," ", U24="na"," ", U24=""," ")</f>
        <v xml:space="preserve"> </v>
      </c>
      <c r="BL24" s="51" t="str" cm="1">
        <f t="array" ref="BL24">_xlfn.IFS(V24="Yes", 1, V24="No",0,V24="n/a"," ", V24="na"," ", V24=""," ")</f>
        <v xml:space="preserve"> </v>
      </c>
      <c r="BM24" s="51" t="str" cm="1">
        <f t="array" ref="BM24">_xlfn.IFS(W24="Yes", 1, W24="No",0,W24="n/a"," ", W24="na"," ", W24=""," ")</f>
        <v xml:space="preserve"> </v>
      </c>
      <c r="BN24" s="51" t="str" cm="1">
        <f t="array" ref="BN24">_xlfn.IFS(X24="Yes", 1, X24="No",0,X24="n/a"," ", X24="na"," ", X24=""," ")</f>
        <v xml:space="preserve"> </v>
      </c>
      <c r="BO24" s="51" t="str" cm="1">
        <f t="array" ref="BO24">_xlfn.IFS(Y24="Yes", 1, Y24="No",0,Y24="n/a"," ", Y24="na"," ", Y24=""," ")</f>
        <v xml:space="preserve"> </v>
      </c>
      <c r="BP24" s="51" t="str" cm="1">
        <f t="array" ref="BP24">_xlfn.IFS(Z24="Yes", 1, Z24="No",0,Z24="n/a"," ", Z24="na"," ", Z24=""," ")</f>
        <v xml:space="preserve"> </v>
      </c>
      <c r="BQ24" s="51" t="str" cm="1">
        <f t="array" ref="BQ24">_xlfn.IFS(AA24="Yes", 1, AA24="No",0,AA24="n/a"," ", AA24="na"," ", AA24=""," ")</f>
        <v xml:space="preserve"> </v>
      </c>
      <c r="BR24" s="51" t="str" cm="1">
        <f t="array" ref="BR24">_xlfn.IFS(AB24="Yes", 1, AB24="No",0,AB24="n/a"," ", AB24="na"," ", AB24=""," ")</f>
        <v xml:space="preserve"> </v>
      </c>
      <c r="BS24" s="51" t="str" cm="1">
        <f t="array" ref="BS24">_xlfn.IFS(AC24="Yes", 1, AC24="No",0,AC24="n/a"," ", AC24="na"," ", AC24=""," ")</f>
        <v xml:space="preserve"> </v>
      </c>
      <c r="BT24" s="51" t="str" cm="1">
        <f t="array" ref="BT24">_xlfn.IFS(AD24="Yes", 1, AD24="No",0,AD24="n/a"," ", AD24="na"," ", AD24=""," ")</f>
        <v xml:space="preserve"> </v>
      </c>
      <c r="BU24" s="51" t="str" cm="1">
        <f t="array" ref="BU24">_xlfn.IFS(AE24="Yes", 1, AE24="No",0,AE24="n/a"," ", AE24="na"," ", AE24=""," ")</f>
        <v xml:space="preserve"> </v>
      </c>
      <c r="BV24" s="51" t="str" cm="1">
        <f t="array" ref="BV24">_xlfn.IFS(AF24="Yes", 1, AF24="No",0,AF24="n/a"," ", AF24="na"," ", AF24=""," ")</f>
        <v xml:space="preserve"> </v>
      </c>
      <c r="BW24" s="51" t="str" cm="1">
        <f t="array" ref="BW24">_xlfn.IFS(AG24="Yes", 1, AG24="No",0,AG24="n/a"," ", AG24="na"," ", AG24=""," ")</f>
        <v xml:space="preserve"> </v>
      </c>
      <c r="BX24" s="51" t="str" cm="1">
        <f t="array" ref="BX24">_xlfn.IFS(AH24="Yes", 1, AH24="No",0,AH24="n/a"," ", AH24="na"," ", AH24=""," ")</f>
        <v xml:space="preserve"> </v>
      </c>
      <c r="BY24" s="51" t="str" cm="1">
        <f t="array" ref="BY24">_xlfn.IFS(AI24="Yes", 1, AI24="No",0,AI24="n/a"," ", AI24="na"," ", AI24=""," ")</f>
        <v xml:space="preserve"> </v>
      </c>
      <c r="BZ24" s="51" t="str" cm="1">
        <f t="array" ref="BZ24">_xlfn.IFS(AJ24="Yes", 1, AJ24="No",0,AJ24="n/a"," ", AJ24="na"," ", AJ24=""," ")</f>
        <v xml:space="preserve"> </v>
      </c>
      <c r="CA24" s="51" t="str" cm="1">
        <f t="array" ref="CA24">_xlfn.IFS(AK24="Yes", 1, AK24="No",0,AK24="n/a"," ", AK24="na"," ", AK24=""," ")</f>
        <v xml:space="preserve"> </v>
      </c>
      <c r="CB24" s="51" t="str" cm="1">
        <f t="array" ref="CB24">_xlfn.IFS(AL24="Yes", 1, AL24="No",0,AL24="n/a"," ", AL24="na"," ", AL24=""," ")</f>
        <v xml:space="preserve"> </v>
      </c>
      <c r="CC24" s="51" t="str" cm="1">
        <f t="array" ref="CC24">_xlfn.IFS(AM24="Yes", 1, AM24="No",0,AM24="n/a"," ", AM24="na"," ", AM24=""," ")</f>
        <v xml:space="preserve"> </v>
      </c>
      <c r="CD24" s="51" t="str" cm="1">
        <f t="array" ref="CD24">_xlfn.IFS(AN24="Yes", 1, AN24="No",0,AN24="n/a"," ", AN24="na"," ", AN24=""," ")</f>
        <v xml:space="preserve"> </v>
      </c>
      <c r="CE24" s="51" t="str" cm="1">
        <f t="array" ref="CE24">_xlfn.IFS(AO24="Yes", 1, AO24="No",0,AO24="n/a"," ", AO24="na"," ", AO24=""," ")</f>
        <v xml:space="preserve"> </v>
      </c>
      <c r="CF24" s="51" t="str" cm="1">
        <f t="array" ref="CF24">_xlfn.IFS(AP24="Yes", 1, AP24="No",0,AP24="n/a"," ", AP24="na"," ", AP24=""," ")</f>
        <v xml:space="preserve"> </v>
      </c>
    </row>
    <row r="25" spans="1:84" ht="15.75">
      <c r="A25" s="151" t="s">
        <v>51</v>
      </c>
      <c r="B25" s="152" t="s">
        <v>39</v>
      </c>
      <c r="C25" s="16"/>
      <c r="D25" s="17"/>
      <c r="E25" s="17"/>
      <c r="F25" s="17"/>
      <c r="G25" s="17"/>
      <c r="H25" s="17"/>
      <c r="I25" s="17"/>
      <c r="J25" s="17"/>
      <c r="K25" s="17"/>
      <c r="L25" s="17"/>
      <c r="M25" s="17"/>
      <c r="N25" s="17"/>
      <c r="O25" s="17"/>
      <c r="P25" s="17"/>
      <c r="Q25" s="17"/>
      <c r="R25" s="17"/>
      <c r="S25" s="17"/>
      <c r="T25" s="17"/>
      <c r="U25" s="17"/>
      <c r="V25" s="17"/>
      <c r="W25" s="17"/>
      <c r="X25" s="17"/>
      <c r="Y25" s="17"/>
      <c r="Z25" s="17"/>
      <c r="AA25" s="17"/>
      <c r="AB25" s="17"/>
      <c r="AC25" s="17"/>
      <c r="AD25" s="17"/>
      <c r="AE25" s="17"/>
      <c r="AF25" s="17"/>
      <c r="AG25" s="17"/>
      <c r="AH25" s="17"/>
      <c r="AI25" s="17"/>
      <c r="AJ25" s="17"/>
      <c r="AK25" s="17"/>
      <c r="AL25" s="17"/>
      <c r="AM25" s="17"/>
      <c r="AN25" s="17"/>
      <c r="AO25" s="17"/>
      <c r="AP25" s="18"/>
      <c r="AS25" s="51" t="str" cm="1">
        <f t="array" ref="AS25">_xlfn.IFS(C25="Yes", 1, C25="No",0,C25="n/a"," ", C25="na"," ", C25=""," ")</f>
        <v xml:space="preserve"> </v>
      </c>
      <c r="AT25" s="51" t="str" cm="1">
        <f t="array" ref="AT25">_xlfn.IFS(D25="Yes", 1, D25="No",0,D25="n/a"," ", D25="na"," ", D25=""," ")</f>
        <v xml:space="preserve"> </v>
      </c>
      <c r="AU25" s="51" t="str" cm="1">
        <f t="array" ref="AU25">_xlfn.IFS(E25="Yes", 1, E25="No",0,E25="n/a"," ", E25="na"," ", E25=""," ")</f>
        <v xml:space="preserve"> </v>
      </c>
      <c r="AV25" s="51" t="str" cm="1">
        <f t="array" ref="AV25">_xlfn.IFS(F25="Yes", 1, F25="No",0,F25="n/a"," ", F25="na"," ", F25=""," ")</f>
        <v xml:space="preserve"> </v>
      </c>
      <c r="AW25" s="51" t="str" cm="1">
        <f t="array" ref="AW25">_xlfn.IFS(G25="Yes", 1, G25="No",0,G25="n/a"," ", G25="na"," ", G25=""," ")</f>
        <v xml:space="preserve"> </v>
      </c>
      <c r="AX25" s="51" t="str" cm="1">
        <f t="array" ref="AX25">_xlfn.IFS(H25="Yes", 1, H25="No",0,H25="n/a"," ", H25="na"," ", H25=""," ")</f>
        <v xml:space="preserve"> </v>
      </c>
      <c r="AY25" s="51" t="str" cm="1">
        <f t="array" ref="AY25">_xlfn.IFS(I25="Yes", 1, I25="No",0,I25="n/a"," ", I25="na"," ", I25=""," ")</f>
        <v xml:space="preserve"> </v>
      </c>
      <c r="AZ25" s="51" t="str" cm="1">
        <f t="array" ref="AZ25">_xlfn.IFS(J25="Yes", 1, J25="No",0,J25="n/a"," ", J25="na"," ", J25=""," ")</f>
        <v xml:space="preserve"> </v>
      </c>
      <c r="BA25" s="51" t="str" cm="1">
        <f t="array" ref="BA25">_xlfn.IFS(K25="Yes", 1, K25="No",0,K25="n/a"," ", K25="na"," ", K25=""," ")</f>
        <v xml:space="preserve"> </v>
      </c>
      <c r="BB25" s="51" t="str" cm="1">
        <f t="array" ref="BB25">_xlfn.IFS(L25="Yes", 1, L25="No",0,L25="n/a"," ", L25="na"," ", L25=""," ")</f>
        <v xml:space="preserve"> </v>
      </c>
      <c r="BC25" s="51" t="str" cm="1">
        <f t="array" ref="BC25">_xlfn.IFS(M25="Yes", 1, M25="No",0,M25="n/a"," ", M25="na"," ", M25=""," ")</f>
        <v xml:space="preserve"> </v>
      </c>
      <c r="BD25" s="51" t="str" cm="1">
        <f t="array" ref="BD25">_xlfn.IFS(N25="Yes", 1, N25="No",0,N25="n/a"," ", N25="na"," ", N25=""," ")</f>
        <v xml:space="preserve"> </v>
      </c>
      <c r="BE25" s="51" t="str" cm="1">
        <f t="array" ref="BE25">_xlfn.IFS(O25="Yes", 1, O25="No",0,O25="n/a"," ", O25="na"," ", O25=""," ")</f>
        <v xml:space="preserve"> </v>
      </c>
      <c r="BF25" s="51" t="str" cm="1">
        <f t="array" ref="BF25">_xlfn.IFS(P25="Yes", 1, P25="No",0,P25="n/a"," ", P25="na"," ", P25=""," ")</f>
        <v xml:space="preserve"> </v>
      </c>
      <c r="BG25" s="51" t="str" cm="1">
        <f t="array" ref="BG25">_xlfn.IFS(Q25="Yes", 1, Q25="No",0,Q25="n/a"," ", Q25="na"," ", Q25=""," ")</f>
        <v xml:space="preserve"> </v>
      </c>
      <c r="BH25" s="51" t="str" cm="1">
        <f t="array" ref="BH25">_xlfn.IFS(R25="Yes", 1, R25="No",0,R25="n/a"," ", R25="na"," ", R25=""," ")</f>
        <v xml:space="preserve"> </v>
      </c>
      <c r="BI25" s="51" t="str" cm="1">
        <f t="array" ref="BI25">_xlfn.IFS(S25="Yes", 1, S25="No",0,S25="n/a"," ", S25="na"," ", S25=""," ")</f>
        <v xml:space="preserve"> </v>
      </c>
      <c r="BJ25" s="51" t="str" cm="1">
        <f t="array" ref="BJ25">_xlfn.IFS(T25="Yes", 1, T25="No",0,T25="n/a"," ", T25="na"," ", T25=""," ")</f>
        <v xml:space="preserve"> </v>
      </c>
      <c r="BK25" s="51" t="str" cm="1">
        <f t="array" ref="BK25">_xlfn.IFS(U25="Yes", 1, U25="No",0,U25="n/a"," ", U25="na"," ", U25=""," ")</f>
        <v xml:space="preserve"> </v>
      </c>
      <c r="BL25" s="51" t="str" cm="1">
        <f t="array" ref="BL25">_xlfn.IFS(V25="Yes", 1, V25="No",0,V25="n/a"," ", V25="na"," ", V25=""," ")</f>
        <v xml:space="preserve"> </v>
      </c>
      <c r="BM25" s="51" t="str" cm="1">
        <f t="array" ref="BM25">_xlfn.IFS(W25="Yes", 1, W25="No",0,W25="n/a"," ", W25="na"," ", W25=""," ")</f>
        <v xml:space="preserve"> </v>
      </c>
      <c r="BN25" s="51" t="str" cm="1">
        <f t="array" ref="BN25">_xlfn.IFS(X25="Yes", 1, X25="No",0,X25="n/a"," ", X25="na"," ", X25=""," ")</f>
        <v xml:space="preserve"> </v>
      </c>
      <c r="BO25" s="51" t="str" cm="1">
        <f t="array" ref="BO25">_xlfn.IFS(Y25="Yes", 1, Y25="No",0,Y25="n/a"," ", Y25="na"," ", Y25=""," ")</f>
        <v xml:space="preserve"> </v>
      </c>
      <c r="BP25" s="51" t="str" cm="1">
        <f t="array" ref="BP25">_xlfn.IFS(Z25="Yes", 1, Z25="No",0,Z25="n/a"," ", Z25="na"," ", Z25=""," ")</f>
        <v xml:space="preserve"> </v>
      </c>
      <c r="BQ25" s="51" t="str" cm="1">
        <f t="array" ref="BQ25">_xlfn.IFS(AA25="Yes", 1, AA25="No",0,AA25="n/a"," ", AA25="na"," ", AA25=""," ")</f>
        <v xml:space="preserve"> </v>
      </c>
      <c r="BR25" s="51" t="str" cm="1">
        <f t="array" ref="BR25">_xlfn.IFS(AB25="Yes", 1, AB25="No",0,AB25="n/a"," ", AB25="na"," ", AB25=""," ")</f>
        <v xml:space="preserve"> </v>
      </c>
      <c r="BS25" s="51" t="str" cm="1">
        <f t="array" ref="BS25">_xlfn.IFS(AC25="Yes", 1, AC25="No",0,AC25="n/a"," ", AC25="na"," ", AC25=""," ")</f>
        <v xml:space="preserve"> </v>
      </c>
      <c r="BT25" s="51" t="str" cm="1">
        <f t="array" ref="BT25">_xlfn.IFS(AD25="Yes", 1, AD25="No",0,AD25="n/a"," ", AD25="na"," ", AD25=""," ")</f>
        <v xml:space="preserve"> </v>
      </c>
      <c r="BU25" s="51" t="str" cm="1">
        <f t="array" ref="BU25">_xlfn.IFS(AE25="Yes", 1, AE25="No",0,AE25="n/a"," ", AE25="na"," ", AE25=""," ")</f>
        <v xml:space="preserve"> </v>
      </c>
      <c r="BV25" s="51" t="str" cm="1">
        <f t="array" ref="BV25">_xlfn.IFS(AF25="Yes", 1, AF25="No",0,AF25="n/a"," ", AF25="na"," ", AF25=""," ")</f>
        <v xml:space="preserve"> </v>
      </c>
      <c r="BW25" s="51" t="str" cm="1">
        <f t="array" ref="BW25">_xlfn.IFS(AG25="Yes", 1, AG25="No",0,AG25="n/a"," ", AG25="na"," ", AG25=""," ")</f>
        <v xml:space="preserve"> </v>
      </c>
      <c r="BX25" s="51" t="str" cm="1">
        <f t="array" ref="BX25">_xlfn.IFS(AH25="Yes", 1, AH25="No",0,AH25="n/a"," ", AH25="na"," ", AH25=""," ")</f>
        <v xml:space="preserve"> </v>
      </c>
      <c r="BY25" s="51" t="str" cm="1">
        <f t="array" ref="BY25">_xlfn.IFS(AI25="Yes", 1, AI25="No",0,AI25="n/a"," ", AI25="na"," ", AI25=""," ")</f>
        <v xml:space="preserve"> </v>
      </c>
      <c r="BZ25" s="51" t="str" cm="1">
        <f t="array" ref="BZ25">_xlfn.IFS(AJ25="Yes", 1, AJ25="No",0,AJ25="n/a"," ", AJ25="na"," ", AJ25=""," ")</f>
        <v xml:space="preserve"> </v>
      </c>
      <c r="CA25" s="51" t="str" cm="1">
        <f t="array" ref="CA25">_xlfn.IFS(AK25="Yes", 1, AK25="No",0,AK25="n/a"," ", AK25="na"," ", AK25=""," ")</f>
        <v xml:space="preserve"> </v>
      </c>
      <c r="CB25" s="51" t="str" cm="1">
        <f t="array" ref="CB25">_xlfn.IFS(AL25="Yes", 1, AL25="No",0,AL25="n/a"," ", AL25="na"," ", AL25=""," ")</f>
        <v xml:space="preserve"> </v>
      </c>
      <c r="CC25" s="51" t="str" cm="1">
        <f t="array" ref="CC25">_xlfn.IFS(AM25="Yes", 1, AM25="No",0,AM25="n/a"," ", AM25="na"," ", AM25=""," ")</f>
        <v xml:space="preserve"> </v>
      </c>
      <c r="CD25" s="51" t="str" cm="1">
        <f t="array" ref="CD25">_xlfn.IFS(AN25="Yes", 1, AN25="No",0,AN25="n/a"," ", AN25="na"," ", AN25=""," ")</f>
        <v xml:space="preserve"> </v>
      </c>
      <c r="CE25" s="51" t="str" cm="1">
        <f t="array" ref="CE25">_xlfn.IFS(AO25="Yes", 1, AO25="No",0,AO25="n/a"," ", AO25="na"," ", AO25=""," ")</f>
        <v xml:space="preserve"> </v>
      </c>
      <c r="CF25" s="51" t="str" cm="1">
        <f t="array" ref="CF25">_xlfn.IFS(AP25="Yes", 1, AP25="No",0,AP25="n/a"," ", AP25="na"," ", AP25=""," ")</f>
        <v xml:space="preserve"> </v>
      </c>
    </row>
    <row r="26" spans="1:84" ht="30">
      <c r="A26" s="155" t="s">
        <v>52</v>
      </c>
      <c r="B26" s="156" t="s">
        <v>41</v>
      </c>
      <c r="C26" s="25"/>
      <c r="D26" s="26"/>
      <c r="E26" s="26"/>
      <c r="F26" s="26"/>
      <c r="G26" s="26"/>
      <c r="H26" s="26"/>
      <c r="I26" s="26"/>
      <c r="J26" s="26"/>
      <c r="K26" s="26"/>
      <c r="L26" s="26"/>
      <c r="M26" s="26"/>
      <c r="N26" s="26"/>
      <c r="O26" s="26"/>
      <c r="P26" s="26"/>
      <c r="Q26" s="26"/>
      <c r="R26" s="26"/>
      <c r="S26" s="26"/>
      <c r="T26" s="26"/>
      <c r="U26" s="26"/>
      <c r="V26" s="26"/>
      <c r="W26" s="26"/>
      <c r="X26" s="26"/>
      <c r="Y26" s="26"/>
      <c r="Z26" s="26"/>
      <c r="AA26" s="26"/>
      <c r="AB26" s="26"/>
      <c r="AC26" s="26"/>
      <c r="AD26" s="26"/>
      <c r="AE26" s="26"/>
      <c r="AF26" s="26"/>
      <c r="AG26" s="26"/>
      <c r="AH26" s="26"/>
      <c r="AI26" s="26"/>
      <c r="AJ26" s="26"/>
      <c r="AK26" s="26"/>
      <c r="AL26" s="26"/>
      <c r="AM26" s="26"/>
      <c r="AN26" s="26"/>
      <c r="AO26" s="26"/>
      <c r="AP26" s="27"/>
      <c r="AS26" s="51" t="str" cm="1">
        <f t="array" ref="AS26">_xlfn.IFS(C26="Yes", 1, C26="No",0,C26="n/a"," ", C26="na"," ", C26=""," ")</f>
        <v xml:space="preserve"> </v>
      </c>
      <c r="AT26" s="51" t="str" cm="1">
        <f t="array" ref="AT26">_xlfn.IFS(D26="Yes", 1, D26="No",0,D26="n/a"," ", D26="na"," ", D26=""," ")</f>
        <v xml:space="preserve"> </v>
      </c>
      <c r="AU26" s="51" t="str" cm="1">
        <f t="array" ref="AU26">_xlfn.IFS(E26="Yes", 1, E26="No",0,E26="n/a"," ", E26="na"," ", E26=""," ")</f>
        <v xml:space="preserve"> </v>
      </c>
      <c r="AV26" s="51" t="str" cm="1">
        <f t="array" ref="AV26">_xlfn.IFS(F26="Yes", 1, F26="No",0,F26="n/a"," ", F26="na"," ", F26=""," ")</f>
        <v xml:space="preserve"> </v>
      </c>
      <c r="AW26" s="51" t="str" cm="1">
        <f t="array" ref="AW26">_xlfn.IFS(G26="Yes", 1, G26="No",0,G26="n/a"," ", G26="na"," ", G26=""," ")</f>
        <v xml:space="preserve"> </v>
      </c>
      <c r="AX26" s="51" t="str" cm="1">
        <f t="array" ref="AX26">_xlfn.IFS(H26="Yes", 1, H26="No",0,H26="n/a"," ", H26="na"," ", H26=""," ")</f>
        <v xml:space="preserve"> </v>
      </c>
      <c r="AY26" s="51" t="str" cm="1">
        <f t="array" ref="AY26">_xlfn.IFS(I26="Yes", 1, I26="No",0,I26="n/a"," ", I26="na"," ", I26=""," ")</f>
        <v xml:space="preserve"> </v>
      </c>
      <c r="AZ26" s="51" t="str" cm="1">
        <f t="array" ref="AZ26">_xlfn.IFS(J26="Yes", 1, J26="No",0,J26="n/a"," ", J26="na"," ", J26=""," ")</f>
        <v xml:space="preserve"> </v>
      </c>
      <c r="BA26" s="51" t="str" cm="1">
        <f t="array" ref="BA26">_xlfn.IFS(K26="Yes", 1, K26="No",0,K26="n/a"," ", K26="na"," ", K26=""," ")</f>
        <v xml:space="preserve"> </v>
      </c>
      <c r="BB26" s="51" t="str" cm="1">
        <f t="array" ref="BB26">_xlfn.IFS(L26="Yes", 1, L26="No",0,L26="n/a"," ", L26="na"," ", L26=""," ")</f>
        <v xml:space="preserve"> </v>
      </c>
      <c r="BC26" s="51" t="str" cm="1">
        <f t="array" ref="BC26">_xlfn.IFS(M26="Yes", 1, M26="No",0,M26="n/a"," ", M26="na"," ", M26=""," ")</f>
        <v xml:space="preserve"> </v>
      </c>
      <c r="BD26" s="51" t="str" cm="1">
        <f t="array" ref="BD26">_xlfn.IFS(N26="Yes", 1, N26="No",0,N26="n/a"," ", N26="na"," ", N26=""," ")</f>
        <v xml:space="preserve"> </v>
      </c>
      <c r="BE26" s="51" t="str" cm="1">
        <f t="array" ref="BE26">_xlfn.IFS(O26="Yes", 1, O26="No",0,O26="n/a"," ", O26="na"," ", O26=""," ")</f>
        <v xml:space="preserve"> </v>
      </c>
      <c r="BF26" s="51" t="str" cm="1">
        <f t="array" ref="BF26">_xlfn.IFS(P26="Yes", 1, P26="No",0,P26="n/a"," ", P26="na"," ", P26=""," ")</f>
        <v xml:space="preserve"> </v>
      </c>
      <c r="BG26" s="51" t="str" cm="1">
        <f t="array" ref="BG26">_xlfn.IFS(Q26="Yes", 1, Q26="No",0,Q26="n/a"," ", Q26="na"," ", Q26=""," ")</f>
        <v xml:space="preserve"> </v>
      </c>
      <c r="BH26" s="51" t="str" cm="1">
        <f t="array" ref="BH26">_xlfn.IFS(R26="Yes", 1, R26="No",0,R26="n/a"," ", R26="na"," ", R26=""," ")</f>
        <v xml:space="preserve"> </v>
      </c>
      <c r="BI26" s="51" t="str" cm="1">
        <f t="array" ref="BI26">_xlfn.IFS(S26="Yes", 1, S26="No",0,S26="n/a"," ", S26="na"," ", S26=""," ")</f>
        <v xml:space="preserve"> </v>
      </c>
      <c r="BJ26" s="51" t="str" cm="1">
        <f t="array" ref="BJ26">_xlfn.IFS(T26="Yes", 1, T26="No",0,T26="n/a"," ", T26="na"," ", T26=""," ")</f>
        <v xml:space="preserve"> </v>
      </c>
      <c r="BK26" s="51" t="str" cm="1">
        <f t="array" ref="BK26">_xlfn.IFS(U26="Yes", 1, U26="No",0,U26="n/a"," ", U26="na"," ", U26=""," ")</f>
        <v xml:space="preserve"> </v>
      </c>
      <c r="BL26" s="51" t="str" cm="1">
        <f t="array" ref="BL26">_xlfn.IFS(V26="Yes", 1, V26="No",0,V26="n/a"," ", V26="na"," ", V26=""," ")</f>
        <v xml:space="preserve"> </v>
      </c>
      <c r="BM26" s="51" t="str" cm="1">
        <f t="array" ref="BM26">_xlfn.IFS(W26="Yes", 1, W26="No",0,W26="n/a"," ", W26="na"," ", W26=""," ")</f>
        <v xml:space="preserve"> </v>
      </c>
      <c r="BN26" s="51" t="str" cm="1">
        <f t="array" ref="BN26">_xlfn.IFS(X26="Yes", 1, X26="No",0,X26="n/a"," ", X26="na"," ", X26=""," ")</f>
        <v xml:space="preserve"> </v>
      </c>
      <c r="BO26" s="51" t="str" cm="1">
        <f t="array" ref="BO26">_xlfn.IFS(Y26="Yes", 1, Y26="No",0,Y26="n/a"," ", Y26="na"," ", Y26=""," ")</f>
        <v xml:space="preserve"> </v>
      </c>
      <c r="BP26" s="51" t="str" cm="1">
        <f t="array" ref="BP26">_xlfn.IFS(Z26="Yes", 1, Z26="No",0,Z26="n/a"," ", Z26="na"," ", Z26=""," ")</f>
        <v xml:space="preserve"> </v>
      </c>
      <c r="BQ26" s="51" t="str" cm="1">
        <f t="array" ref="BQ26">_xlfn.IFS(AA26="Yes", 1, AA26="No",0,AA26="n/a"," ", AA26="na"," ", AA26=""," ")</f>
        <v xml:space="preserve"> </v>
      </c>
      <c r="BR26" s="51" t="str" cm="1">
        <f t="array" ref="BR26">_xlfn.IFS(AB26="Yes", 1, AB26="No",0,AB26="n/a"," ", AB26="na"," ", AB26=""," ")</f>
        <v xml:space="preserve"> </v>
      </c>
      <c r="BS26" s="51" t="str" cm="1">
        <f t="array" ref="BS26">_xlfn.IFS(AC26="Yes", 1, AC26="No",0,AC26="n/a"," ", AC26="na"," ", AC26=""," ")</f>
        <v xml:space="preserve"> </v>
      </c>
      <c r="BT26" s="51" t="str" cm="1">
        <f t="array" ref="BT26">_xlfn.IFS(AD26="Yes", 1, AD26="No",0,AD26="n/a"," ", AD26="na"," ", AD26=""," ")</f>
        <v xml:space="preserve"> </v>
      </c>
      <c r="BU26" s="51" t="str" cm="1">
        <f t="array" ref="BU26">_xlfn.IFS(AE26="Yes", 1, AE26="No",0,AE26="n/a"," ", AE26="na"," ", AE26=""," ")</f>
        <v xml:space="preserve"> </v>
      </c>
      <c r="BV26" s="51" t="str" cm="1">
        <f t="array" ref="BV26">_xlfn.IFS(AF26="Yes", 1, AF26="No",0,AF26="n/a"," ", AF26="na"," ", AF26=""," ")</f>
        <v xml:space="preserve"> </v>
      </c>
      <c r="BW26" s="51" t="str" cm="1">
        <f t="array" ref="BW26">_xlfn.IFS(AG26="Yes", 1, AG26="No",0,AG26="n/a"," ", AG26="na"," ", AG26=""," ")</f>
        <v xml:space="preserve"> </v>
      </c>
      <c r="BX26" s="51" t="str" cm="1">
        <f t="array" ref="BX26">_xlfn.IFS(AH26="Yes", 1, AH26="No",0,AH26="n/a"," ", AH26="na"," ", AH26=""," ")</f>
        <v xml:space="preserve"> </v>
      </c>
      <c r="BY26" s="51" t="str" cm="1">
        <f t="array" ref="BY26">_xlfn.IFS(AI26="Yes", 1, AI26="No",0,AI26="n/a"," ", AI26="na"," ", AI26=""," ")</f>
        <v xml:space="preserve"> </v>
      </c>
      <c r="BZ26" s="51" t="str" cm="1">
        <f t="array" ref="BZ26">_xlfn.IFS(AJ26="Yes", 1, AJ26="No",0,AJ26="n/a"," ", AJ26="na"," ", AJ26=""," ")</f>
        <v xml:space="preserve"> </v>
      </c>
      <c r="CA26" s="51" t="str" cm="1">
        <f t="array" ref="CA26">_xlfn.IFS(AK26="Yes", 1, AK26="No",0,AK26="n/a"," ", AK26="na"," ", AK26=""," ")</f>
        <v xml:space="preserve"> </v>
      </c>
      <c r="CB26" s="51" t="str" cm="1">
        <f t="array" ref="CB26">_xlfn.IFS(AL26="Yes", 1, AL26="No",0,AL26="n/a"," ", AL26="na"," ", AL26=""," ")</f>
        <v xml:space="preserve"> </v>
      </c>
      <c r="CC26" s="51" t="str" cm="1">
        <f t="array" ref="CC26">_xlfn.IFS(AM26="Yes", 1, AM26="No",0,AM26="n/a"," ", AM26="na"," ", AM26=""," ")</f>
        <v xml:space="preserve"> </v>
      </c>
      <c r="CD26" s="51" t="str" cm="1">
        <f t="array" ref="CD26">_xlfn.IFS(AN26="Yes", 1, AN26="No",0,AN26="n/a"," ", AN26="na"," ", AN26=""," ")</f>
        <v xml:space="preserve"> </v>
      </c>
      <c r="CE26" s="51" t="str" cm="1">
        <f t="array" ref="CE26">_xlfn.IFS(AO26="Yes", 1, AO26="No",0,AO26="n/a"," ", AO26="na"," ", AO26=""," ")</f>
        <v xml:space="preserve"> </v>
      </c>
      <c r="CF26" s="51" t="str" cm="1">
        <f t="array" ref="CF26">_xlfn.IFS(AP26="Yes", 1, AP26="No",0,AP26="n/a"," ", AP26="na"," ", AP26=""," ")</f>
        <v xml:space="preserve"> </v>
      </c>
    </row>
    <row r="27" spans="1:84" ht="16.5" thickBot="1">
      <c r="B27" s="157"/>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S27" s="55"/>
      <c r="AT27" s="69"/>
      <c r="AU27" s="69"/>
      <c r="AV27" s="69"/>
      <c r="AW27" s="69"/>
      <c r="AX27" s="69"/>
      <c r="AY27" s="69"/>
      <c r="AZ27" s="69"/>
      <c r="BA27" s="69"/>
      <c r="BB27" s="69"/>
      <c r="BC27" s="69"/>
      <c r="BD27" s="69"/>
      <c r="BE27" s="69"/>
      <c r="BF27" s="69"/>
      <c r="BG27" s="69"/>
      <c r="BH27" s="69"/>
      <c r="BI27" s="69"/>
      <c r="BJ27" s="69"/>
      <c r="BK27" s="69"/>
      <c r="BL27" s="69"/>
      <c r="BM27" s="69"/>
      <c r="BN27" s="69"/>
      <c r="BO27" s="69"/>
      <c r="BP27" s="69"/>
      <c r="BQ27" s="69"/>
      <c r="BR27" s="69"/>
      <c r="BS27" s="69"/>
      <c r="BT27" s="69"/>
      <c r="BU27" s="69"/>
      <c r="BV27" s="69"/>
      <c r="BW27" s="69"/>
      <c r="BX27" s="69"/>
      <c r="BY27" s="69"/>
      <c r="BZ27" s="69"/>
      <c r="CA27" s="69"/>
      <c r="CB27" s="69"/>
      <c r="CC27" s="69"/>
      <c r="CD27" s="69"/>
      <c r="CE27" s="69"/>
      <c r="CF27" s="69"/>
    </row>
    <row r="28" spans="1:84" s="139" customFormat="1" ht="19.5" thickBot="1">
      <c r="A28" s="280" t="s">
        <v>53</v>
      </c>
      <c r="B28" s="281"/>
      <c r="C28" s="10"/>
      <c r="D28" s="11"/>
      <c r="E28" s="11"/>
      <c r="F28" s="11"/>
      <c r="G28" s="11"/>
      <c r="H28" s="11"/>
      <c r="I28" s="11"/>
      <c r="J28" s="11"/>
      <c r="K28" s="11"/>
      <c r="L28" s="11"/>
      <c r="M28" s="11"/>
      <c r="N28" s="11"/>
      <c r="O28" s="11"/>
      <c r="P28" s="11"/>
      <c r="Q28" s="11"/>
      <c r="R28" s="11"/>
      <c r="S28" s="11"/>
      <c r="T28" s="11"/>
      <c r="U28" s="11"/>
      <c r="V28" s="11"/>
      <c r="W28" s="11"/>
      <c r="X28" s="11"/>
      <c r="Y28" s="11"/>
      <c r="Z28" s="11"/>
      <c r="AA28" s="11"/>
      <c r="AB28" s="11"/>
      <c r="AC28" s="11"/>
      <c r="AD28" s="11"/>
      <c r="AE28" s="11"/>
      <c r="AF28" s="11"/>
      <c r="AG28" s="11"/>
      <c r="AH28" s="11"/>
      <c r="AI28" s="11"/>
      <c r="AJ28" s="11"/>
      <c r="AK28" s="11"/>
      <c r="AL28" s="11"/>
      <c r="AM28" s="11"/>
      <c r="AN28" s="11"/>
      <c r="AO28" s="11"/>
      <c r="AP28" s="12"/>
      <c r="AS28" s="62"/>
      <c r="AT28" s="62"/>
      <c r="AU28" s="62"/>
      <c r="AV28" s="62"/>
      <c r="AW28" s="62"/>
      <c r="AX28" s="62"/>
      <c r="AY28" s="62"/>
      <c r="AZ28" s="62"/>
      <c r="BA28" s="62"/>
      <c r="BB28" s="62"/>
      <c r="BC28" s="62"/>
      <c r="BD28" s="62"/>
      <c r="BE28" s="62"/>
      <c r="BF28" s="62"/>
      <c r="BG28" s="62"/>
      <c r="BH28" s="62"/>
      <c r="BI28" s="62"/>
      <c r="BJ28" s="62"/>
      <c r="BK28" s="62"/>
      <c r="BL28" s="62"/>
      <c r="BM28" s="62"/>
      <c r="BN28" s="62"/>
      <c r="BO28" s="62"/>
      <c r="BP28" s="62"/>
      <c r="BQ28" s="62"/>
      <c r="BR28" s="62"/>
      <c r="BS28" s="62"/>
      <c r="BT28" s="62"/>
      <c r="BU28" s="62"/>
      <c r="BV28" s="62"/>
      <c r="BW28" s="62"/>
      <c r="BX28" s="62"/>
      <c r="BY28" s="62"/>
      <c r="BZ28" s="62"/>
      <c r="CA28" s="62"/>
      <c r="CB28" s="62"/>
      <c r="CC28" s="62"/>
      <c r="CD28" s="62"/>
      <c r="CE28" s="62"/>
      <c r="CF28" s="63"/>
    </row>
    <row r="29" spans="1:84" ht="18" customHeight="1">
      <c r="A29" s="147" t="s">
        <v>54</v>
      </c>
      <c r="B29" s="148" t="s">
        <v>39</v>
      </c>
      <c r="C29" s="16"/>
      <c r="D29" s="17"/>
      <c r="E29" s="17"/>
      <c r="F29" s="17"/>
      <c r="G29" s="17"/>
      <c r="H29" s="17"/>
      <c r="I29" s="17"/>
      <c r="J29" s="17"/>
      <c r="K29" s="17"/>
      <c r="L29" s="17"/>
      <c r="M29" s="17"/>
      <c r="N29" s="17"/>
      <c r="O29" s="17"/>
      <c r="P29" s="17"/>
      <c r="Q29" s="17"/>
      <c r="R29" s="17"/>
      <c r="S29" s="17"/>
      <c r="T29" s="17"/>
      <c r="U29" s="17"/>
      <c r="V29" s="17"/>
      <c r="W29" s="17"/>
      <c r="X29" s="17"/>
      <c r="Y29" s="17"/>
      <c r="Z29" s="17"/>
      <c r="AA29" s="17"/>
      <c r="AB29" s="17"/>
      <c r="AC29" s="17"/>
      <c r="AD29" s="17"/>
      <c r="AE29" s="17"/>
      <c r="AF29" s="17"/>
      <c r="AG29" s="17"/>
      <c r="AH29" s="17"/>
      <c r="AI29" s="17"/>
      <c r="AJ29" s="17"/>
      <c r="AK29" s="17"/>
      <c r="AL29" s="17"/>
      <c r="AM29" s="17"/>
      <c r="AN29" s="17"/>
      <c r="AO29" s="17"/>
      <c r="AP29" s="18"/>
      <c r="AS29" s="51" t="str" cm="1">
        <f t="array" ref="AS29">_xlfn.IFS(C29="Yes", 1, C29="No",0,C29="n/a"," ", C29="na"," ", C29=""," ")</f>
        <v xml:space="preserve"> </v>
      </c>
      <c r="AT29" s="51" t="str" cm="1">
        <f t="array" ref="AT29">_xlfn.IFS(D29="Yes", 1, D29="No",0,D29="n/a"," ", D29="na"," ", D29=""," ")</f>
        <v xml:space="preserve"> </v>
      </c>
      <c r="AU29" s="51" t="str" cm="1">
        <f t="array" ref="AU29">_xlfn.IFS(E29="Yes", 1, E29="No",0,E29="n/a"," ", E29="na"," ", E29=""," ")</f>
        <v xml:space="preserve"> </v>
      </c>
      <c r="AV29" s="51" t="str" cm="1">
        <f t="array" ref="AV29">_xlfn.IFS(F29="Yes", 1, F29="No",0,F29="n/a"," ", F29="na"," ", F29=""," ")</f>
        <v xml:space="preserve"> </v>
      </c>
      <c r="AW29" s="51" t="str" cm="1">
        <f t="array" ref="AW29">_xlfn.IFS(G29="Yes", 1, G29="No",0,G29="n/a"," ", G29="na"," ", G29=""," ")</f>
        <v xml:space="preserve"> </v>
      </c>
      <c r="AX29" s="51" t="str" cm="1">
        <f t="array" ref="AX29">_xlfn.IFS(H29="Yes", 1, H29="No",0,H29="n/a"," ", H29="na"," ", H29=""," ")</f>
        <v xml:space="preserve"> </v>
      </c>
      <c r="AY29" s="51" t="str" cm="1">
        <f t="array" ref="AY29">_xlfn.IFS(I29="Yes", 1, I29="No",0,I29="n/a"," ", I29="na"," ", I29=""," ")</f>
        <v xml:space="preserve"> </v>
      </c>
      <c r="AZ29" s="51" t="str" cm="1">
        <f t="array" ref="AZ29">_xlfn.IFS(J29="Yes", 1, J29="No",0,J29="n/a"," ", J29="na"," ", J29=""," ")</f>
        <v xml:space="preserve"> </v>
      </c>
      <c r="BA29" s="51" t="str" cm="1">
        <f t="array" ref="BA29">_xlfn.IFS(K29="Yes", 1, K29="No",0,K29="n/a"," ", K29="na"," ", K29=""," ")</f>
        <v xml:space="preserve"> </v>
      </c>
      <c r="BB29" s="51" t="str" cm="1">
        <f t="array" ref="BB29">_xlfn.IFS(L29="Yes", 1, L29="No",0,L29="n/a"," ", L29="na"," ", L29=""," ")</f>
        <v xml:space="preserve"> </v>
      </c>
      <c r="BC29" s="51" t="str" cm="1">
        <f t="array" ref="BC29">_xlfn.IFS(M29="Yes", 1, M29="No",0,M29="n/a"," ", M29="na"," ", M29=""," ")</f>
        <v xml:space="preserve"> </v>
      </c>
      <c r="BD29" s="51" t="str" cm="1">
        <f t="array" ref="BD29">_xlfn.IFS(N29="Yes", 1, N29="No",0,N29="n/a"," ", N29="na"," ", N29=""," ")</f>
        <v xml:space="preserve"> </v>
      </c>
      <c r="BE29" s="51" t="str" cm="1">
        <f t="array" ref="BE29">_xlfn.IFS(O29="Yes", 1, O29="No",0,O29="n/a"," ", O29="na"," ", O29=""," ")</f>
        <v xml:space="preserve"> </v>
      </c>
      <c r="BF29" s="51" t="str" cm="1">
        <f t="array" ref="BF29">_xlfn.IFS(P29="Yes", 1, P29="No",0,P29="n/a"," ", P29="na"," ", P29=""," ")</f>
        <v xml:space="preserve"> </v>
      </c>
      <c r="BG29" s="51" t="str" cm="1">
        <f t="array" ref="BG29">_xlfn.IFS(Q29="Yes", 1, Q29="No",0,Q29="n/a"," ", Q29="na"," ", Q29=""," ")</f>
        <v xml:space="preserve"> </v>
      </c>
      <c r="BH29" s="51" t="str" cm="1">
        <f t="array" ref="BH29">_xlfn.IFS(R29="Yes", 1, R29="No",0,R29="n/a"," ", R29="na"," ", R29=""," ")</f>
        <v xml:space="preserve"> </v>
      </c>
      <c r="BI29" s="51" t="str" cm="1">
        <f t="array" ref="BI29">_xlfn.IFS(S29="Yes", 1, S29="No",0,S29="n/a"," ", S29="na"," ", S29=""," ")</f>
        <v xml:space="preserve"> </v>
      </c>
      <c r="BJ29" s="51" t="str" cm="1">
        <f t="array" ref="BJ29">_xlfn.IFS(T29="Yes", 1, T29="No",0,T29="n/a"," ", T29="na"," ", T29=""," ")</f>
        <v xml:space="preserve"> </v>
      </c>
      <c r="BK29" s="51" t="str" cm="1">
        <f t="array" ref="BK29">_xlfn.IFS(U29="Yes", 1, U29="No",0,U29="n/a"," ", U29="na"," ", U29=""," ")</f>
        <v xml:space="preserve"> </v>
      </c>
      <c r="BL29" s="51" t="str" cm="1">
        <f t="array" ref="BL29">_xlfn.IFS(V29="Yes", 1, V29="No",0,V29="n/a"," ", V29="na"," ", V29=""," ")</f>
        <v xml:space="preserve"> </v>
      </c>
      <c r="BM29" s="51" t="str" cm="1">
        <f t="array" ref="BM29">_xlfn.IFS(W29="Yes", 1, W29="No",0,W29="n/a"," ", W29="na"," ", W29=""," ")</f>
        <v xml:space="preserve"> </v>
      </c>
      <c r="BN29" s="51" t="str" cm="1">
        <f t="array" ref="BN29">_xlfn.IFS(X29="Yes", 1, X29="No",0,X29="n/a"," ", X29="na"," ", X29=""," ")</f>
        <v xml:space="preserve"> </v>
      </c>
      <c r="BO29" s="51" t="str" cm="1">
        <f t="array" ref="BO29">_xlfn.IFS(Y29="Yes", 1, Y29="No",0,Y29="n/a"," ", Y29="na"," ", Y29=""," ")</f>
        <v xml:space="preserve"> </v>
      </c>
      <c r="BP29" s="51" t="str" cm="1">
        <f t="array" ref="BP29">_xlfn.IFS(Z29="Yes", 1, Z29="No",0,Z29="n/a"," ", Z29="na"," ", Z29=""," ")</f>
        <v xml:space="preserve"> </v>
      </c>
      <c r="BQ29" s="51" t="str" cm="1">
        <f t="array" ref="BQ29">_xlfn.IFS(AA29="Yes", 1, AA29="No",0,AA29="n/a"," ", AA29="na"," ", AA29=""," ")</f>
        <v xml:space="preserve"> </v>
      </c>
      <c r="BR29" s="51" t="str" cm="1">
        <f t="array" ref="BR29">_xlfn.IFS(AB29="Yes", 1, AB29="No",0,AB29="n/a"," ", AB29="na"," ", AB29=""," ")</f>
        <v xml:space="preserve"> </v>
      </c>
      <c r="BS29" s="51" t="str" cm="1">
        <f t="array" ref="BS29">_xlfn.IFS(AC29="Yes", 1, AC29="No",0,AC29="n/a"," ", AC29="na"," ", AC29=""," ")</f>
        <v xml:space="preserve"> </v>
      </c>
      <c r="BT29" s="51" t="str" cm="1">
        <f t="array" ref="BT29">_xlfn.IFS(AD29="Yes", 1, AD29="No",0,AD29="n/a"," ", AD29="na"," ", AD29=""," ")</f>
        <v xml:space="preserve"> </v>
      </c>
      <c r="BU29" s="51" t="str" cm="1">
        <f t="array" ref="BU29">_xlfn.IFS(AE29="Yes", 1, AE29="No",0,AE29="n/a"," ", AE29="na"," ", AE29=""," ")</f>
        <v xml:space="preserve"> </v>
      </c>
      <c r="BV29" s="51" t="str" cm="1">
        <f t="array" ref="BV29">_xlfn.IFS(AF29="Yes", 1, AF29="No",0,AF29="n/a"," ", AF29="na"," ", AF29=""," ")</f>
        <v xml:space="preserve"> </v>
      </c>
      <c r="BW29" s="51" t="str" cm="1">
        <f t="array" ref="BW29">_xlfn.IFS(AG29="Yes", 1, AG29="No",0,AG29="n/a"," ", AG29="na"," ", AG29=""," ")</f>
        <v xml:space="preserve"> </v>
      </c>
      <c r="BX29" s="51" t="str" cm="1">
        <f t="array" ref="BX29">_xlfn.IFS(AH29="Yes", 1, AH29="No",0,AH29="n/a"," ", AH29="na"," ", AH29=""," ")</f>
        <v xml:space="preserve"> </v>
      </c>
      <c r="BY29" s="51" t="str" cm="1">
        <f t="array" ref="BY29">_xlfn.IFS(AI29="Yes", 1, AI29="No",0,AI29="n/a"," ", AI29="na"," ", AI29=""," ")</f>
        <v xml:space="preserve"> </v>
      </c>
      <c r="BZ29" s="51" t="str" cm="1">
        <f t="array" ref="BZ29">_xlfn.IFS(AJ29="Yes", 1, AJ29="No",0,AJ29="n/a"," ", AJ29="na"," ", AJ29=""," ")</f>
        <v xml:space="preserve"> </v>
      </c>
      <c r="CA29" s="51" t="str" cm="1">
        <f t="array" ref="CA29">_xlfn.IFS(AK29="Yes", 1, AK29="No",0,AK29="n/a"," ", AK29="na"," ", AK29=""," ")</f>
        <v xml:space="preserve"> </v>
      </c>
      <c r="CB29" s="51" t="str" cm="1">
        <f t="array" ref="CB29">_xlfn.IFS(AL29="Yes", 1, AL29="No",0,AL29="n/a"," ", AL29="na"," ", AL29=""," ")</f>
        <v xml:space="preserve"> </v>
      </c>
      <c r="CC29" s="51" t="str" cm="1">
        <f t="array" ref="CC29">_xlfn.IFS(AM29="Yes", 1, AM29="No",0,AM29="n/a"," ", AM29="na"," ", AM29=""," ")</f>
        <v xml:space="preserve"> </v>
      </c>
      <c r="CD29" s="51" t="str" cm="1">
        <f t="array" ref="CD29">_xlfn.IFS(AN29="Yes", 1, AN29="No",0,AN29="n/a"," ", AN29="na"," ", AN29=""," ")</f>
        <v xml:space="preserve"> </v>
      </c>
      <c r="CE29" s="51" t="str" cm="1">
        <f t="array" ref="CE29">_xlfn.IFS(AO29="Yes", 1, AO29="No",0,AO29="n/a"," ", AO29="na"," ", AO29=""," ")</f>
        <v xml:space="preserve"> </v>
      </c>
      <c r="CF29" s="51" t="str" cm="1">
        <f t="array" ref="CF29">_xlfn.IFS(AP29="Yes", 1, AP29="No",0,AP29="n/a"," ", AP29="na"," ", AP29=""," ")</f>
        <v xml:space="preserve"> </v>
      </c>
    </row>
    <row r="30" spans="1:84" ht="15.75">
      <c r="A30" s="159" t="s">
        <v>55</v>
      </c>
      <c r="B30" s="160" t="s">
        <v>41</v>
      </c>
      <c r="C30" s="28"/>
      <c r="D30" s="29"/>
      <c r="E30" s="29"/>
      <c r="F30" s="29"/>
      <c r="G30" s="29"/>
      <c r="H30" s="29"/>
      <c r="I30" s="29"/>
      <c r="J30" s="29"/>
      <c r="K30" s="29"/>
      <c r="L30" s="29"/>
      <c r="M30" s="29"/>
      <c r="N30" s="29"/>
      <c r="O30" s="29"/>
      <c r="P30" s="29"/>
      <c r="Q30" s="29"/>
      <c r="R30" s="29"/>
      <c r="S30" s="29"/>
      <c r="T30" s="29"/>
      <c r="U30" s="29"/>
      <c r="V30" s="29"/>
      <c r="W30" s="29"/>
      <c r="X30" s="29"/>
      <c r="Y30" s="29"/>
      <c r="Z30" s="29"/>
      <c r="AA30" s="29"/>
      <c r="AB30" s="29"/>
      <c r="AC30" s="29"/>
      <c r="AD30" s="29"/>
      <c r="AE30" s="29"/>
      <c r="AF30" s="29"/>
      <c r="AG30" s="29"/>
      <c r="AH30" s="29"/>
      <c r="AI30" s="29"/>
      <c r="AJ30" s="29"/>
      <c r="AK30" s="29"/>
      <c r="AL30" s="29"/>
      <c r="AM30" s="29"/>
      <c r="AN30" s="29"/>
      <c r="AO30" s="29"/>
      <c r="AP30" s="30"/>
      <c r="AS30" s="51" t="str" cm="1">
        <f t="array" ref="AS30">_xlfn.IFS(C30="Yes", 1, C30="No",0,C30="n/a"," ", C30="na"," ", C30=""," ")</f>
        <v xml:space="preserve"> </v>
      </c>
      <c r="AT30" s="51" t="str" cm="1">
        <f t="array" ref="AT30">_xlfn.IFS(D30="Yes", 1, D30="No",0,D30="n/a"," ", D30="na"," ", D30=""," ")</f>
        <v xml:space="preserve"> </v>
      </c>
      <c r="AU30" s="51" t="str" cm="1">
        <f t="array" ref="AU30">_xlfn.IFS(E30="Yes", 1, E30="No",0,E30="n/a"," ", E30="na"," ", E30=""," ")</f>
        <v xml:space="preserve"> </v>
      </c>
      <c r="AV30" s="51" t="str" cm="1">
        <f t="array" ref="AV30">_xlfn.IFS(F30="Yes", 1, F30="No",0,F30="n/a"," ", F30="na"," ", F30=""," ")</f>
        <v xml:space="preserve"> </v>
      </c>
      <c r="AW30" s="51" t="str" cm="1">
        <f t="array" ref="AW30">_xlfn.IFS(G30="Yes", 1, G30="No",0,G30="n/a"," ", G30="na"," ", G30=""," ")</f>
        <v xml:space="preserve"> </v>
      </c>
      <c r="AX30" s="51" t="str" cm="1">
        <f t="array" ref="AX30">_xlfn.IFS(H30="Yes", 1, H30="No",0,H30="n/a"," ", H30="na"," ", H30=""," ")</f>
        <v xml:space="preserve"> </v>
      </c>
      <c r="AY30" s="51" t="str" cm="1">
        <f t="array" ref="AY30">_xlfn.IFS(I30="Yes", 1, I30="No",0,I30="n/a"," ", I30="na"," ", I30=""," ")</f>
        <v xml:space="preserve"> </v>
      </c>
      <c r="AZ30" s="51" t="str" cm="1">
        <f t="array" ref="AZ30">_xlfn.IFS(J30="Yes", 1, J30="No",0,J30="n/a"," ", J30="na"," ", J30=""," ")</f>
        <v xml:space="preserve"> </v>
      </c>
      <c r="BA30" s="51" t="str" cm="1">
        <f t="array" ref="BA30">_xlfn.IFS(K30="Yes", 1, K30="No",0,K30="n/a"," ", K30="na"," ", K30=""," ")</f>
        <v xml:space="preserve"> </v>
      </c>
      <c r="BB30" s="51" t="str" cm="1">
        <f t="array" ref="BB30">_xlfn.IFS(L30="Yes", 1, L30="No",0,L30="n/a"," ", L30="na"," ", L30=""," ")</f>
        <v xml:space="preserve"> </v>
      </c>
      <c r="BC30" s="51" t="str" cm="1">
        <f t="array" ref="BC30">_xlfn.IFS(M30="Yes", 1, M30="No",0,M30="n/a"," ", M30="na"," ", M30=""," ")</f>
        <v xml:space="preserve"> </v>
      </c>
      <c r="BD30" s="51" t="str" cm="1">
        <f t="array" ref="BD30">_xlfn.IFS(N30="Yes", 1, N30="No",0,N30="n/a"," ", N30="na"," ", N30=""," ")</f>
        <v xml:space="preserve"> </v>
      </c>
      <c r="BE30" s="51" t="str" cm="1">
        <f t="array" ref="BE30">_xlfn.IFS(O30="Yes", 1, O30="No",0,O30="n/a"," ", O30="na"," ", O30=""," ")</f>
        <v xml:space="preserve"> </v>
      </c>
      <c r="BF30" s="51" t="str" cm="1">
        <f t="array" ref="BF30">_xlfn.IFS(P30="Yes", 1, P30="No",0,P30="n/a"," ", P30="na"," ", P30=""," ")</f>
        <v xml:space="preserve"> </v>
      </c>
      <c r="BG30" s="51" t="str" cm="1">
        <f t="array" ref="BG30">_xlfn.IFS(Q30="Yes", 1, Q30="No",0,Q30="n/a"," ", Q30="na"," ", Q30=""," ")</f>
        <v xml:space="preserve"> </v>
      </c>
      <c r="BH30" s="51" t="str" cm="1">
        <f t="array" ref="BH30">_xlfn.IFS(R30="Yes", 1, R30="No",0,R30="n/a"," ", R30="na"," ", R30=""," ")</f>
        <v xml:space="preserve"> </v>
      </c>
      <c r="BI30" s="51" t="str" cm="1">
        <f t="array" ref="BI30">_xlfn.IFS(S30="Yes", 1, S30="No",0,S30="n/a"," ", S30="na"," ", S30=""," ")</f>
        <v xml:space="preserve"> </v>
      </c>
      <c r="BJ30" s="51" t="str" cm="1">
        <f t="array" ref="BJ30">_xlfn.IFS(T30="Yes", 1, T30="No",0,T30="n/a"," ", T30="na"," ", T30=""," ")</f>
        <v xml:space="preserve"> </v>
      </c>
      <c r="BK30" s="51" t="str" cm="1">
        <f t="array" ref="BK30">_xlfn.IFS(U30="Yes", 1, U30="No",0,U30="n/a"," ", U30="na"," ", U30=""," ")</f>
        <v xml:space="preserve"> </v>
      </c>
      <c r="BL30" s="51" t="str" cm="1">
        <f t="array" ref="BL30">_xlfn.IFS(V30="Yes", 1, V30="No",0,V30="n/a"," ", V30="na"," ", V30=""," ")</f>
        <v xml:space="preserve"> </v>
      </c>
      <c r="BM30" s="51" t="str" cm="1">
        <f t="array" ref="BM30">_xlfn.IFS(W30="Yes", 1, W30="No",0,W30="n/a"," ", W30="na"," ", W30=""," ")</f>
        <v xml:space="preserve"> </v>
      </c>
      <c r="BN30" s="51" t="str" cm="1">
        <f t="array" ref="BN30">_xlfn.IFS(X30="Yes", 1, X30="No",0,X30="n/a"," ", X30="na"," ", X30=""," ")</f>
        <v xml:space="preserve"> </v>
      </c>
      <c r="BO30" s="51" t="str" cm="1">
        <f t="array" ref="BO30">_xlfn.IFS(Y30="Yes", 1, Y30="No",0,Y30="n/a"," ", Y30="na"," ", Y30=""," ")</f>
        <v xml:space="preserve"> </v>
      </c>
      <c r="BP30" s="51" t="str" cm="1">
        <f t="array" ref="BP30">_xlfn.IFS(Z30="Yes", 1, Z30="No",0,Z30="n/a"," ", Z30="na"," ", Z30=""," ")</f>
        <v xml:space="preserve"> </v>
      </c>
      <c r="BQ30" s="51" t="str" cm="1">
        <f t="array" ref="BQ30">_xlfn.IFS(AA30="Yes", 1, AA30="No",0,AA30="n/a"," ", AA30="na"," ", AA30=""," ")</f>
        <v xml:space="preserve"> </v>
      </c>
      <c r="BR30" s="51" t="str" cm="1">
        <f t="array" ref="BR30">_xlfn.IFS(AB30="Yes", 1, AB30="No",0,AB30="n/a"," ", AB30="na"," ", AB30=""," ")</f>
        <v xml:space="preserve"> </v>
      </c>
      <c r="BS30" s="51" t="str" cm="1">
        <f t="array" ref="BS30">_xlfn.IFS(AC30="Yes", 1, AC30="No",0,AC30="n/a"," ", AC30="na"," ", AC30=""," ")</f>
        <v xml:space="preserve"> </v>
      </c>
      <c r="BT30" s="51" t="str" cm="1">
        <f t="array" ref="BT30">_xlfn.IFS(AD30="Yes", 1, AD30="No",0,AD30="n/a"," ", AD30="na"," ", AD30=""," ")</f>
        <v xml:space="preserve"> </v>
      </c>
      <c r="BU30" s="51" t="str" cm="1">
        <f t="array" ref="BU30">_xlfn.IFS(AE30="Yes", 1, AE30="No",0,AE30="n/a"," ", AE30="na"," ", AE30=""," ")</f>
        <v xml:space="preserve"> </v>
      </c>
      <c r="BV30" s="51" t="str" cm="1">
        <f t="array" ref="BV30">_xlfn.IFS(AF30="Yes", 1, AF30="No",0,AF30="n/a"," ", AF30="na"," ", AF30=""," ")</f>
        <v xml:space="preserve"> </v>
      </c>
      <c r="BW30" s="51" t="str" cm="1">
        <f t="array" ref="BW30">_xlfn.IFS(AG30="Yes", 1, AG30="No",0,AG30="n/a"," ", AG30="na"," ", AG30=""," ")</f>
        <v xml:space="preserve"> </v>
      </c>
      <c r="BX30" s="51" t="str" cm="1">
        <f t="array" ref="BX30">_xlfn.IFS(AH30="Yes", 1, AH30="No",0,AH30="n/a"," ", AH30="na"," ", AH30=""," ")</f>
        <v xml:space="preserve"> </v>
      </c>
      <c r="BY30" s="51" t="str" cm="1">
        <f t="array" ref="BY30">_xlfn.IFS(AI30="Yes", 1, AI30="No",0,AI30="n/a"," ", AI30="na"," ", AI30=""," ")</f>
        <v xml:space="preserve"> </v>
      </c>
      <c r="BZ30" s="51" t="str" cm="1">
        <f t="array" ref="BZ30">_xlfn.IFS(AJ30="Yes", 1, AJ30="No",0,AJ30="n/a"," ", AJ30="na"," ", AJ30=""," ")</f>
        <v xml:space="preserve"> </v>
      </c>
      <c r="CA30" s="51" t="str" cm="1">
        <f t="array" ref="CA30">_xlfn.IFS(AK30="Yes", 1, AK30="No",0,AK30="n/a"," ", AK30="na"," ", AK30=""," ")</f>
        <v xml:space="preserve"> </v>
      </c>
      <c r="CB30" s="51" t="str" cm="1">
        <f t="array" ref="CB30">_xlfn.IFS(AL30="Yes", 1, AL30="No",0,AL30="n/a"," ", AL30="na"," ", AL30=""," ")</f>
        <v xml:space="preserve"> </v>
      </c>
      <c r="CC30" s="51" t="str" cm="1">
        <f t="array" ref="CC30">_xlfn.IFS(AM30="Yes", 1, AM30="No",0,AM30="n/a"," ", AM30="na"," ", AM30=""," ")</f>
        <v xml:space="preserve"> </v>
      </c>
      <c r="CD30" s="51" t="str" cm="1">
        <f t="array" ref="CD30">_xlfn.IFS(AN30="Yes", 1, AN30="No",0,AN30="n/a"," ", AN30="na"," ", AN30=""," ")</f>
        <v xml:space="preserve"> </v>
      </c>
      <c r="CE30" s="51" t="str" cm="1">
        <f t="array" ref="CE30">_xlfn.IFS(AO30="Yes", 1, AO30="No",0,AO30="n/a"," ", AO30="na"," ", AO30=""," ")</f>
        <v xml:space="preserve"> </v>
      </c>
      <c r="CF30" s="51" t="str" cm="1">
        <f t="array" ref="CF30">_xlfn.IFS(AP30="Yes", 1, AP30="No",0,AP30="n/a"," ", AP30="na"," ", AP30=""," ")</f>
        <v xml:space="preserve"> </v>
      </c>
    </row>
    <row r="31" spans="1:84" s="161" customFormat="1" ht="15.75">
      <c r="A31" s="149" t="s">
        <v>56</v>
      </c>
      <c r="B31" s="150" t="s">
        <v>41</v>
      </c>
      <c r="C31" s="19"/>
      <c r="D31" s="20"/>
      <c r="E31" s="20"/>
      <c r="F31" s="20"/>
      <c r="G31" s="20"/>
      <c r="H31" s="20"/>
      <c r="I31" s="20"/>
      <c r="J31" s="20"/>
      <c r="K31" s="20"/>
      <c r="L31" s="20"/>
      <c r="M31" s="20"/>
      <c r="N31" s="20"/>
      <c r="O31" s="20"/>
      <c r="P31" s="20"/>
      <c r="Q31" s="20"/>
      <c r="R31" s="20"/>
      <c r="S31" s="20"/>
      <c r="T31" s="20"/>
      <c r="U31" s="20"/>
      <c r="V31" s="20"/>
      <c r="W31" s="20"/>
      <c r="X31" s="20"/>
      <c r="Y31" s="20"/>
      <c r="Z31" s="20"/>
      <c r="AA31" s="20"/>
      <c r="AB31" s="20"/>
      <c r="AC31" s="20"/>
      <c r="AD31" s="20"/>
      <c r="AE31" s="20"/>
      <c r="AF31" s="20"/>
      <c r="AG31" s="20"/>
      <c r="AH31" s="20"/>
      <c r="AI31" s="20"/>
      <c r="AJ31" s="20"/>
      <c r="AK31" s="20"/>
      <c r="AL31" s="20"/>
      <c r="AM31" s="20"/>
      <c r="AN31" s="20"/>
      <c r="AO31" s="20"/>
      <c r="AP31" s="21"/>
      <c r="AS31" s="51" t="str" cm="1">
        <f t="array" ref="AS31">_xlfn.IFS(C31="Yes", 1, C31="No",0,C31="n/a"," ", C31="na"," ", C31=""," ")</f>
        <v xml:space="preserve"> </v>
      </c>
      <c r="AT31" s="51" t="str" cm="1">
        <f t="array" ref="AT31">_xlfn.IFS(D31="Yes", 1, D31="No",0,D31="n/a"," ", D31="na"," ", D31=""," ")</f>
        <v xml:space="preserve"> </v>
      </c>
      <c r="AU31" s="51" t="str" cm="1">
        <f t="array" ref="AU31">_xlfn.IFS(E31="Yes", 1, E31="No",0,E31="n/a"," ", E31="na"," ", E31=""," ")</f>
        <v xml:space="preserve"> </v>
      </c>
      <c r="AV31" s="51" t="str" cm="1">
        <f t="array" ref="AV31">_xlfn.IFS(F31="Yes", 1, F31="No",0,F31="n/a"," ", F31="na"," ", F31=""," ")</f>
        <v xml:space="preserve"> </v>
      </c>
      <c r="AW31" s="51" t="str" cm="1">
        <f t="array" ref="AW31">_xlfn.IFS(G31="Yes", 1, G31="No",0,G31="n/a"," ", G31="na"," ", G31=""," ")</f>
        <v xml:space="preserve"> </v>
      </c>
      <c r="AX31" s="51" t="str" cm="1">
        <f t="array" ref="AX31">_xlfn.IFS(H31="Yes", 1, H31="No",0,H31="n/a"," ", H31="na"," ", H31=""," ")</f>
        <v xml:space="preserve"> </v>
      </c>
      <c r="AY31" s="51" t="str" cm="1">
        <f t="array" ref="AY31">_xlfn.IFS(I31="Yes", 1, I31="No",0,I31="n/a"," ", I31="na"," ", I31=""," ")</f>
        <v xml:space="preserve"> </v>
      </c>
      <c r="AZ31" s="51" t="str" cm="1">
        <f t="array" ref="AZ31">_xlfn.IFS(J31="Yes", 1, J31="No",0,J31="n/a"," ", J31="na"," ", J31=""," ")</f>
        <v xml:space="preserve"> </v>
      </c>
      <c r="BA31" s="51" t="str" cm="1">
        <f t="array" ref="BA31">_xlfn.IFS(K31="Yes", 1, K31="No",0,K31="n/a"," ", K31="na"," ", K31=""," ")</f>
        <v xml:space="preserve"> </v>
      </c>
      <c r="BB31" s="51" t="str" cm="1">
        <f t="array" ref="BB31">_xlfn.IFS(L31="Yes", 1, L31="No",0,L31="n/a"," ", L31="na"," ", L31=""," ")</f>
        <v xml:space="preserve"> </v>
      </c>
      <c r="BC31" s="51" t="str" cm="1">
        <f t="array" ref="BC31">_xlfn.IFS(M31="Yes", 1, M31="No",0,M31="n/a"," ", M31="na"," ", M31=""," ")</f>
        <v xml:space="preserve"> </v>
      </c>
      <c r="BD31" s="51" t="str" cm="1">
        <f t="array" ref="BD31">_xlfn.IFS(N31="Yes", 1, N31="No",0,N31="n/a"," ", N31="na"," ", N31=""," ")</f>
        <v xml:space="preserve"> </v>
      </c>
      <c r="BE31" s="51" t="str" cm="1">
        <f t="array" ref="BE31">_xlfn.IFS(O31="Yes", 1, O31="No",0,O31="n/a"," ", O31="na"," ", O31=""," ")</f>
        <v xml:space="preserve"> </v>
      </c>
      <c r="BF31" s="51" t="str" cm="1">
        <f t="array" ref="BF31">_xlfn.IFS(P31="Yes", 1, P31="No",0,P31="n/a"," ", P31="na"," ", P31=""," ")</f>
        <v xml:space="preserve"> </v>
      </c>
      <c r="BG31" s="51" t="str" cm="1">
        <f t="array" ref="BG31">_xlfn.IFS(Q31="Yes", 1, Q31="No",0,Q31="n/a"," ", Q31="na"," ", Q31=""," ")</f>
        <v xml:space="preserve"> </v>
      </c>
      <c r="BH31" s="51" t="str" cm="1">
        <f t="array" ref="BH31">_xlfn.IFS(R31="Yes", 1, R31="No",0,R31="n/a"," ", R31="na"," ", R31=""," ")</f>
        <v xml:space="preserve"> </v>
      </c>
      <c r="BI31" s="51" t="str" cm="1">
        <f t="array" ref="BI31">_xlfn.IFS(S31="Yes", 1, S31="No",0,S31="n/a"," ", S31="na"," ", S31=""," ")</f>
        <v xml:space="preserve"> </v>
      </c>
      <c r="BJ31" s="51" t="str" cm="1">
        <f t="array" ref="BJ31">_xlfn.IFS(T31="Yes", 1, T31="No",0,T31="n/a"," ", T31="na"," ", T31=""," ")</f>
        <v xml:space="preserve"> </v>
      </c>
      <c r="BK31" s="51" t="str" cm="1">
        <f t="array" ref="BK31">_xlfn.IFS(U31="Yes", 1, U31="No",0,U31="n/a"," ", U31="na"," ", U31=""," ")</f>
        <v xml:space="preserve"> </v>
      </c>
      <c r="BL31" s="51" t="str" cm="1">
        <f t="array" ref="BL31">_xlfn.IFS(V31="Yes", 1, V31="No",0,V31="n/a"," ", V31="na"," ", V31=""," ")</f>
        <v xml:space="preserve"> </v>
      </c>
      <c r="BM31" s="51" t="str" cm="1">
        <f t="array" ref="BM31">_xlfn.IFS(W31="Yes", 1, W31="No",0,W31="n/a"," ", W31="na"," ", W31=""," ")</f>
        <v xml:space="preserve"> </v>
      </c>
      <c r="BN31" s="51" t="str" cm="1">
        <f t="array" ref="BN31">_xlfn.IFS(X31="Yes", 1, X31="No",0,X31="n/a"," ", X31="na"," ", X31=""," ")</f>
        <v xml:space="preserve"> </v>
      </c>
      <c r="BO31" s="51" t="str" cm="1">
        <f t="array" ref="BO31">_xlfn.IFS(Y31="Yes", 1, Y31="No",0,Y31="n/a"," ", Y31="na"," ", Y31=""," ")</f>
        <v xml:space="preserve"> </v>
      </c>
      <c r="BP31" s="51" t="str" cm="1">
        <f t="array" ref="BP31">_xlfn.IFS(Z31="Yes", 1, Z31="No",0,Z31="n/a"," ", Z31="na"," ", Z31=""," ")</f>
        <v xml:space="preserve"> </v>
      </c>
      <c r="BQ31" s="51" t="str" cm="1">
        <f t="array" ref="BQ31">_xlfn.IFS(AA31="Yes", 1, AA31="No",0,AA31="n/a"," ", AA31="na"," ", AA31=""," ")</f>
        <v xml:space="preserve"> </v>
      </c>
      <c r="BR31" s="51" t="str" cm="1">
        <f t="array" ref="BR31">_xlfn.IFS(AB31="Yes", 1, AB31="No",0,AB31="n/a"," ", AB31="na"," ", AB31=""," ")</f>
        <v xml:space="preserve"> </v>
      </c>
      <c r="BS31" s="51" t="str" cm="1">
        <f t="array" ref="BS31">_xlfn.IFS(AC31="Yes", 1, AC31="No",0,AC31="n/a"," ", AC31="na"," ", AC31=""," ")</f>
        <v xml:space="preserve"> </v>
      </c>
      <c r="BT31" s="51" t="str" cm="1">
        <f t="array" ref="BT31">_xlfn.IFS(AD31="Yes", 1, AD31="No",0,AD31="n/a"," ", AD31="na"," ", AD31=""," ")</f>
        <v xml:space="preserve"> </v>
      </c>
      <c r="BU31" s="51" t="str" cm="1">
        <f t="array" ref="BU31">_xlfn.IFS(AE31="Yes", 1, AE31="No",0,AE31="n/a"," ", AE31="na"," ", AE31=""," ")</f>
        <v xml:space="preserve"> </v>
      </c>
      <c r="BV31" s="51" t="str" cm="1">
        <f t="array" ref="BV31">_xlfn.IFS(AF31="Yes", 1, AF31="No",0,AF31="n/a"," ", AF31="na"," ", AF31=""," ")</f>
        <v xml:space="preserve"> </v>
      </c>
      <c r="BW31" s="51" t="str" cm="1">
        <f t="array" ref="BW31">_xlfn.IFS(AG31="Yes", 1, AG31="No",0,AG31="n/a"," ", AG31="na"," ", AG31=""," ")</f>
        <v xml:space="preserve"> </v>
      </c>
      <c r="BX31" s="51" t="str" cm="1">
        <f t="array" ref="BX31">_xlfn.IFS(AH31="Yes", 1, AH31="No",0,AH31="n/a"," ", AH31="na"," ", AH31=""," ")</f>
        <v xml:space="preserve"> </v>
      </c>
      <c r="BY31" s="51" t="str" cm="1">
        <f t="array" ref="BY31">_xlfn.IFS(AI31="Yes", 1, AI31="No",0,AI31="n/a"," ", AI31="na"," ", AI31=""," ")</f>
        <v xml:space="preserve"> </v>
      </c>
      <c r="BZ31" s="51" t="str" cm="1">
        <f t="array" ref="BZ31">_xlfn.IFS(AJ31="Yes", 1, AJ31="No",0,AJ31="n/a"," ", AJ31="na"," ", AJ31=""," ")</f>
        <v xml:space="preserve"> </v>
      </c>
      <c r="CA31" s="51" t="str" cm="1">
        <f t="array" ref="CA31">_xlfn.IFS(AK31="Yes", 1, AK31="No",0,AK31="n/a"," ", AK31="na"," ", AK31=""," ")</f>
        <v xml:space="preserve"> </v>
      </c>
      <c r="CB31" s="51" t="str" cm="1">
        <f t="array" ref="CB31">_xlfn.IFS(AL31="Yes", 1, AL31="No",0,AL31="n/a"," ", AL31="na"," ", AL31=""," ")</f>
        <v xml:space="preserve"> </v>
      </c>
      <c r="CC31" s="51" t="str" cm="1">
        <f t="array" ref="CC31">_xlfn.IFS(AM31="Yes", 1, AM31="No",0,AM31="n/a"," ", AM31="na"," ", AM31=""," ")</f>
        <v xml:space="preserve"> </v>
      </c>
      <c r="CD31" s="51" t="str" cm="1">
        <f t="array" ref="CD31">_xlfn.IFS(AN31="Yes", 1, AN31="No",0,AN31="n/a"," ", AN31="na"," ", AN31=""," ")</f>
        <v xml:space="preserve"> </v>
      </c>
      <c r="CE31" s="51" t="str" cm="1">
        <f t="array" ref="CE31">_xlfn.IFS(AO31="Yes", 1, AO31="No",0,AO31="n/a"," ", AO31="na"," ", AO31=""," ")</f>
        <v xml:space="preserve"> </v>
      </c>
      <c r="CF31" s="51" t="str" cm="1">
        <f t="array" ref="CF31">_xlfn.IFS(AP31="Yes", 1, AP31="No",0,AP31="n/a"," ", AP31="na"," ", AP31=""," ")</f>
        <v xml:space="preserve"> </v>
      </c>
    </row>
    <row r="32" spans="1:84" ht="33.75" customHeight="1">
      <c r="A32" s="162" t="s">
        <v>57</v>
      </c>
      <c r="B32" s="163" t="s">
        <v>41</v>
      </c>
      <c r="C32" s="31"/>
      <c r="D32" s="22"/>
      <c r="E32" s="22"/>
      <c r="F32" s="22"/>
      <c r="G32" s="22"/>
      <c r="H32" s="22"/>
      <c r="I32" s="22"/>
      <c r="J32" s="22"/>
      <c r="K32" s="22"/>
      <c r="L32" s="22"/>
      <c r="M32" s="22"/>
      <c r="N32" s="22"/>
      <c r="O32" s="22"/>
      <c r="P32" s="22"/>
      <c r="Q32" s="22"/>
      <c r="R32" s="22"/>
      <c r="S32" s="22"/>
      <c r="T32" s="22"/>
      <c r="U32" s="22"/>
      <c r="V32" s="22"/>
      <c r="W32" s="22"/>
      <c r="X32" s="22"/>
      <c r="Y32" s="22"/>
      <c r="Z32" s="22"/>
      <c r="AA32" s="22"/>
      <c r="AB32" s="22"/>
      <c r="AC32" s="22"/>
      <c r="AD32" s="22"/>
      <c r="AE32" s="22"/>
      <c r="AF32" s="22"/>
      <c r="AG32" s="22"/>
      <c r="AH32" s="22"/>
      <c r="AI32" s="22"/>
      <c r="AJ32" s="22"/>
      <c r="AK32" s="22"/>
      <c r="AL32" s="22"/>
      <c r="AM32" s="22"/>
      <c r="AN32" s="22"/>
      <c r="AO32" s="22"/>
      <c r="AP32" s="23"/>
      <c r="AS32" s="51" t="str" cm="1">
        <f t="array" ref="AS32">_xlfn.IFS(C32="Yes", 1, C32="No",0,C32="n/a"," ", C32="na"," ", C32=""," ")</f>
        <v xml:space="preserve"> </v>
      </c>
      <c r="AT32" s="51" t="str" cm="1">
        <f t="array" ref="AT32">_xlfn.IFS(D32="Yes", 1, D32="No",0,D32="n/a"," ", D32="na"," ", D32=""," ")</f>
        <v xml:space="preserve"> </v>
      </c>
      <c r="AU32" s="51" t="str" cm="1">
        <f t="array" ref="AU32">_xlfn.IFS(E32="Yes", 1, E32="No",0,E32="n/a"," ", E32="na"," ", E32=""," ")</f>
        <v xml:space="preserve"> </v>
      </c>
      <c r="AV32" s="51" t="str" cm="1">
        <f t="array" ref="AV32">_xlfn.IFS(F32="Yes", 1, F32="No",0,F32="n/a"," ", F32="na"," ", F32=""," ")</f>
        <v xml:space="preserve"> </v>
      </c>
      <c r="AW32" s="51" t="str" cm="1">
        <f t="array" ref="AW32">_xlfn.IFS(G32="Yes", 1, G32="No",0,G32="n/a"," ", G32="na"," ", G32=""," ")</f>
        <v xml:space="preserve"> </v>
      </c>
      <c r="AX32" s="51" t="str" cm="1">
        <f t="array" ref="AX32">_xlfn.IFS(H32="Yes", 1, H32="No",0,H32="n/a"," ", H32="na"," ", H32=""," ")</f>
        <v xml:space="preserve"> </v>
      </c>
      <c r="AY32" s="51" t="str" cm="1">
        <f t="array" ref="AY32">_xlfn.IFS(I32="Yes", 1, I32="No",0,I32="n/a"," ", I32="na"," ", I32=""," ")</f>
        <v xml:space="preserve"> </v>
      </c>
      <c r="AZ32" s="51" t="str" cm="1">
        <f t="array" ref="AZ32">_xlfn.IFS(J32="Yes", 1, J32="No",0,J32="n/a"," ", J32="na"," ", J32=""," ")</f>
        <v xml:space="preserve"> </v>
      </c>
      <c r="BA32" s="51" t="str" cm="1">
        <f t="array" ref="BA32">_xlfn.IFS(K32="Yes", 1, K32="No",0,K32="n/a"," ", K32="na"," ", K32=""," ")</f>
        <v xml:space="preserve"> </v>
      </c>
      <c r="BB32" s="51" t="str" cm="1">
        <f t="array" ref="BB32">_xlfn.IFS(L32="Yes", 1, L32="No",0,L32="n/a"," ", L32="na"," ", L32=""," ")</f>
        <v xml:space="preserve"> </v>
      </c>
      <c r="BC32" s="51" t="str" cm="1">
        <f t="array" ref="BC32">_xlfn.IFS(M32="Yes", 1, M32="No",0,M32="n/a"," ", M32="na"," ", M32=""," ")</f>
        <v xml:space="preserve"> </v>
      </c>
      <c r="BD32" s="51" t="str" cm="1">
        <f t="array" ref="BD32">_xlfn.IFS(N32="Yes", 1, N32="No",0,N32="n/a"," ", N32="na"," ", N32=""," ")</f>
        <v xml:space="preserve"> </v>
      </c>
      <c r="BE32" s="51" t="str" cm="1">
        <f t="array" ref="BE32">_xlfn.IFS(O32="Yes", 1, O32="No",0,O32="n/a"," ", O32="na"," ", O32=""," ")</f>
        <v xml:space="preserve"> </v>
      </c>
      <c r="BF32" s="51" t="str" cm="1">
        <f t="array" ref="BF32">_xlfn.IFS(P32="Yes", 1, P32="No",0,P32="n/a"," ", P32="na"," ", P32=""," ")</f>
        <v xml:space="preserve"> </v>
      </c>
      <c r="BG32" s="51" t="str" cm="1">
        <f t="array" ref="BG32">_xlfn.IFS(Q32="Yes", 1, Q32="No",0,Q32="n/a"," ", Q32="na"," ", Q32=""," ")</f>
        <v xml:space="preserve"> </v>
      </c>
      <c r="BH32" s="51" t="str" cm="1">
        <f t="array" ref="BH32">_xlfn.IFS(R32="Yes", 1, R32="No",0,R32="n/a"," ", R32="na"," ", R32=""," ")</f>
        <v xml:space="preserve"> </v>
      </c>
      <c r="BI32" s="51" t="str" cm="1">
        <f t="array" ref="BI32">_xlfn.IFS(S32="Yes", 1, S32="No",0,S32="n/a"," ", S32="na"," ", S32=""," ")</f>
        <v xml:space="preserve"> </v>
      </c>
      <c r="BJ32" s="51" t="str" cm="1">
        <f t="array" ref="BJ32">_xlfn.IFS(T32="Yes", 1, T32="No",0,T32="n/a"," ", T32="na"," ", T32=""," ")</f>
        <v xml:space="preserve"> </v>
      </c>
      <c r="BK32" s="51" t="str" cm="1">
        <f t="array" ref="BK32">_xlfn.IFS(U32="Yes", 1, U32="No",0,U32="n/a"," ", U32="na"," ", U32=""," ")</f>
        <v xml:space="preserve"> </v>
      </c>
      <c r="BL32" s="51" t="str" cm="1">
        <f t="array" ref="BL32">_xlfn.IFS(V32="Yes", 1, V32="No",0,V32="n/a"," ", V32="na"," ", V32=""," ")</f>
        <v xml:space="preserve"> </v>
      </c>
      <c r="BM32" s="51" t="str" cm="1">
        <f t="array" ref="BM32">_xlfn.IFS(W32="Yes", 1, W32="No",0,W32="n/a"," ", W32="na"," ", W32=""," ")</f>
        <v xml:space="preserve"> </v>
      </c>
      <c r="BN32" s="51" t="str" cm="1">
        <f t="array" ref="BN32">_xlfn.IFS(X32="Yes", 1, X32="No",0,X32="n/a"," ", X32="na"," ", X32=""," ")</f>
        <v xml:space="preserve"> </v>
      </c>
      <c r="BO32" s="51" t="str" cm="1">
        <f t="array" ref="BO32">_xlfn.IFS(Y32="Yes", 1, Y32="No",0,Y32="n/a"," ", Y32="na"," ", Y32=""," ")</f>
        <v xml:space="preserve"> </v>
      </c>
      <c r="BP32" s="51" t="str" cm="1">
        <f t="array" ref="BP32">_xlfn.IFS(Z32="Yes", 1, Z32="No",0,Z32="n/a"," ", Z32="na"," ", Z32=""," ")</f>
        <v xml:space="preserve"> </v>
      </c>
      <c r="BQ32" s="51" t="str" cm="1">
        <f t="array" ref="BQ32">_xlfn.IFS(AA32="Yes", 1, AA32="No",0,AA32="n/a"," ", AA32="na"," ", AA32=""," ")</f>
        <v xml:space="preserve"> </v>
      </c>
      <c r="BR32" s="51" t="str" cm="1">
        <f t="array" ref="BR32">_xlfn.IFS(AB32="Yes", 1, AB32="No",0,AB32="n/a"," ", AB32="na"," ", AB32=""," ")</f>
        <v xml:space="preserve"> </v>
      </c>
      <c r="BS32" s="51" t="str" cm="1">
        <f t="array" ref="BS32">_xlfn.IFS(AC32="Yes", 1, AC32="No",0,AC32="n/a"," ", AC32="na"," ", AC32=""," ")</f>
        <v xml:space="preserve"> </v>
      </c>
      <c r="BT32" s="51" t="str" cm="1">
        <f t="array" ref="BT32">_xlfn.IFS(AD32="Yes", 1, AD32="No",0,AD32="n/a"," ", AD32="na"," ", AD32=""," ")</f>
        <v xml:space="preserve"> </v>
      </c>
      <c r="BU32" s="51" t="str" cm="1">
        <f t="array" ref="BU32">_xlfn.IFS(AE32="Yes", 1, AE32="No",0,AE32="n/a"," ", AE32="na"," ", AE32=""," ")</f>
        <v xml:space="preserve"> </v>
      </c>
      <c r="BV32" s="51" t="str" cm="1">
        <f t="array" ref="BV32">_xlfn.IFS(AF32="Yes", 1, AF32="No",0,AF32="n/a"," ", AF32="na"," ", AF32=""," ")</f>
        <v xml:space="preserve"> </v>
      </c>
      <c r="BW32" s="51" t="str" cm="1">
        <f t="array" ref="BW32">_xlfn.IFS(AG32="Yes", 1, AG32="No",0,AG32="n/a"," ", AG32="na"," ", AG32=""," ")</f>
        <v xml:space="preserve"> </v>
      </c>
      <c r="BX32" s="51" t="str" cm="1">
        <f t="array" ref="BX32">_xlfn.IFS(AH32="Yes", 1, AH32="No",0,AH32="n/a"," ", AH32="na"," ", AH32=""," ")</f>
        <v xml:space="preserve"> </v>
      </c>
      <c r="BY32" s="51" t="str" cm="1">
        <f t="array" ref="BY32">_xlfn.IFS(AI32="Yes", 1, AI32="No",0,AI32="n/a"," ", AI32="na"," ", AI32=""," ")</f>
        <v xml:space="preserve"> </v>
      </c>
      <c r="BZ32" s="51" t="str" cm="1">
        <f t="array" ref="BZ32">_xlfn.IFS(AJ32="Yes", 1, AJ32="No",0,AJ32="n/a"," ", AJ32="na"," ", AJ32=""," ")</f>
        <v xml:space="preserve"> </v>
      </c>
      <c r="CA32" s="51" t="str" cm="1">
        <f t="array" ref="CA32">_xlfn.IFS(AK32="Yes", 1, AK32="No",0,AK32="n/a"," ", AK32="na"," ", AK32=""," ")</f>
        <v xml:space="preserve"> </v>
      </c>
      <c r="CB32" s="51" t="str" cm="1">
        <f t="array" ref="CB32">_xlfn.IFS(AL32="Yes", 1, AL32="No",0,AL32="n/a"," ", AL32="na"," ", AL32=""," ")</f>
        <v xml:space="preserve"> </v>
      </c>
      <c r="CC32" s="51" t="str" cm="1">
        <f t="array" ref="CC32">_xlfn.IFS(AM32="Yes", 1, AM32="No",0,AM32="n/a"," ", AM32="na"," ", AM32=""," ")</f>
        <v xml:space="preserve"> </v>
      </c>
      <c r="CD32" s="51" t="str" cm="1">
        <f t="array" ref="CD32">_xlfn.IFS(AN32="Yes", 1, AN32="No",0,AN32="n/a"," ", AN32="na"," ", AN32=""," ")</f>
        <v xml:space="preserve"> </v>
      </c>
      <c r="CE32" s="51" t="str" cm="1">
        <f t="array" ref="CE32">_xlfn.IFS(AO32="Yes", 1, AO32="No",0,AO32="n/a"," ", AO32="na"," ", AO32=""," ")</f>
        <v xml:space="preserve"> </v>
      </c>
      <c r="CF32" s="51" t="str" cm="1">
        <f t="array" ref="CF32">_xlfn.IFS(AP32="Yes", 1, AP32="No",0,AP32="n/a"," ", AP32="na"," ", AP32=""," ")</f>
        <v xml:space="preserve"> </v>
      </c>
    </row>
    <row r="33" spans="1:84" ht="16.5" thickBot="1">
      <c r="B33" s="157"/>
      <c r="C33" s="24"/>
      <c r="D33" s="24"/>
      <c r="E33" s="24"/>
      <c r="F33" s="24"/>
      <c r="G33" s="24"/>
      <c r="H33" s="24"/>
      <c r="I33" s="24"/>
      <c r="J33" s="24"/>
      <c r="K33" s="24"/>
      <c r="L33" s="24"/>
      <c r="M33" s="24"/>
      <c r="N33" s="24"/>
      <c r="O33" s="24"/>
      <c r="P33" s="24"/>
      <c r="Q33" s="24"/>
      <c r="R33" s="24"/>
      <c r="S33" s="24"/>
      <c r="T33" s="24"/>
      <c r="U33" s="24"/>
      <c r="V33" s="24"/>
      <c r="W33" s="24"/>
      <c r="X33" s="24"/>
      <c r="Y33" s="24"/>
      <c r="Z33" s="24"/>
      <c r="AA33" s="24"/>
      <c r="AB33" s="24"/>
      <c r="AC33" s="24"/>
      <c r="AD33" s="24"/>
      <c r="AE33" s="24"/>
      <c r="AF33" s="24"/>
      <c r="AG33" s="24"/>
      <c r="AH33" s="24"/>
      <c r="AI33" s="24"/>
      <c r="AJ33" s="24"/>
      <c r="AK33" s="24"/>
      <c r="AL33" s="24"/>
      <c r="AM33" s="24"/>
      <c r="AN33" s="24"/>
      <c r="AO33" s="24"/>
      <c r="AP33" s="24"/>
      <c r="AS33" s="55"/>
      <c r="AT33" s="69"/>
      <c r="AU33" s="69"/>
      <c r="AV33" s="69"/>
      <c r="AW33" s="69"/>
      <c r="AX33" s="69"/>
      <c r="AY33" s="69"/>
      <c r="AZ33" s="69"/>
      <c r="BA33" s="69"/>
      <c r="BB33" s="69"/>
      <c r="BC33" s="69"/>
      <c r="BD33" s="69"/>
      <c r="BE33" s="69"/>
      <c r="BF33" s="69"/>
      <c r="BG33" s="69"/>
      <c r="BH33" s="69"/>
      <c r="BI33" s="69"/>
      <c r="BJ33" s="69"/>
      <c r="BK33" s="69"/>
      <c r="BL33" s="69"/>
      <c r="BM33" s="69"/>
      <c r="BN33" s="69"/>
      <c r="BO33" s="69"/>
      <c r="BP33" s="69"/>
      <c r="BQ33" s="69"/>
      <c r="BR33" s="69"/>
      <c r="BS33" s="69"/>
      <c r="BT33" s="69"/>
      <c r="BU33" s="69"/>
      <c r="BV33" s="69"/>
      <c r="BW33" s="69"/>
      <c r="BX33" s="69"/>
      <c r="BY33" s="69"/>
      <c r="BZ33" s="69"/>
      <c r="CA33" s="69"/>
      <c r="CB33" s="69"/>
      <c r="CC33" s="69"/>
      <c r="CD33" s="69"/>
      <c r="CE33" s="69"/>
      <c r="CF33" s="69"/>
    </row>
    <row r="34" spans="1:84" s="139" customFormat="1" ht="19.5" thickBot="1">
      <c r="A34" s="280" t="s">
        <v>58</v>
      </c>
      <c r="B34" s="281"/>
      <c r="C34" s="10"/>
      <c r="D34" s="11"/>
      <c r="E34" s="11"/>
      <c r="F34" s="11"/>
      <c r="G34" s="11"/>
      <c r="H34" s="11"/>
      <c r="I34" s="11"/>
      <c r="J34" s="11"/>
      <c r="K34" s="11"/>
      <c r="L34" s="11"/>
      <c r="M34" s="11"/>
      <c r="N34" s="11"/>
      <c r="O34" s="11"/>
      <c r="P34" s="11"/>
      <c r="Q34" s="11"/>
      <c r="R34" s="11"/>
      <c r="S34" s="11"/>
      <c r="T34" s="11"/>
      <c r="U34" s="11"/>
      <c r="V34" s="11"/>
      <c r="W34" s="11"/>
      <c r="X34" s="11"/>
      <c r="Y34" s="11"/>
      <c r="Z34" s="11"/>
      <c r="AA34" s="11"/>
      <c r="AB34" s="11"/>
      <c r="AC34" s="11"/>
      <c r="AD34" s="11"/>
      <c r="AE34" s="11"/>
      <c r="AF34" s="11"/>
      <c r="AG34" s="11"/>
      <c r="AH34" s="11"/>
      <c r="AI34" s="11"/>
      <c r="AJ34" s="11"/>
      <c r="AK34" s="11"/>
      <c r="AL34" s="11"/>
      <c r="AM34" s="11"/>
      <c r="AN34" s="11"/>
      <c r="AO34" s="11"/>
      <c r="AP34" s="12"/>
      <c r="AS34" s="62"/>
      <c r="AT34" s="62"/>
      <c r="AU34" s="62"/>
      <c r="AV34" s="62"/>
      <c r="AW34" s="62"/>
      <c r="AX34" s="62"/>
      <c r="AY34" s="62"/>
      <c r="AZ34" s="62"/>
      <c r="BA34" s="62"/>
      <c r="BB34" s="62"/>
      <c r="BC34" s="62"/>
      <c r="BD34" s="62"/>
      <c r="BE34" s="62"/>
      <c r="BF34" s="62"/>
      <c r="BG34" s="62"/>
      <c r="BH34" s="62"/>
      <c r="BI34" s="62"/>
      <c r="BJ34" s="62"/>
      <c r="BK34" s="62"/>
      <c r="BL34" s="62"/>
      <c r="BM34" s="62"/>
      <c r="BN34" s="62"/>
      <c r="BO34" s="62"/>
      <c r="BP34" s="62"/>
      <c r="BQ34" s="62"/>
      <c r="BR34" s="62"/>
      <c r="BS34" s="62"/>
      <c r="BT34" s="62"/>
      <c r="BU34" s="62"/>
      <c r="BV34" s="62"/>
      <c r="BW34" s="62"/>
      <c r="BX34" s="62"/>
      <c r="BY34" s="62"/>
      <c r="BZ34" s="62"/>
      <c r="CA34" s="62"/>
      <c r="CB34" s="62"/>
      <c r="CC34" s="62"/>
      <c r="CD34" s="62"/>
      <c r="CE34" s="62"/>
      <c r="CF34" s="63"/>
    </row>
    <row r="35" spans="1:84" ht="18" customHeight="1">
      <c r="A35" s="147" t="s">
        <v>59</v>
      </c>
      <c r="B35" s="148" t="s">
        <v>39</v>
      </c>
      <c r="C35" s="16"/>
      <c r="D35" s="17"/>
      <c r="E35" s="17"/>
      <c r="F35" s="17"/>
      <c r="G35" s="17"/>
      <c r="H35" s="17"/>
      <c r="I35" s="17"/>
      <c r="J35" s="17"/>
      <c r="K35" s="17"/>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8"/>
      <c r="AS35" s="51" t="str" cm="1">
        <f t="array" ref="AS35">_xlfn.IFS(C35="Yes", 1, C35="No",0,C35="n/a"," ", C35="na"," ", C35=""," ")</f>
        <v xml:space="preserve"> </v>
      </c>
      <c r="AT35" s="51" t="str" cm="1">
        <f t="array" ref="AT35">_xlfn.IFS(D35="Yes", 1, D35="No",0,D35="n/a"," ", D35="na"," ", D35=""," ")</f>
        <v xml:space="preserve"> </v>
      </c>
      <c r="AU35" s="51" t="str" cm="1">
        <f t="array" ref="AU35">_xlfn.IFS(E35="Yes", 1, E35="No",0,E35="n/a"," ", E35="na"," ", E35=""," ")</f>
        <v xml:space="preserve"> </v>
      </c>
      <c r="AV35" s="51" t="str" cm="1">
        <f t="array" ref="AV35">_xlfn.IFS(F35="Yes", 1, F35="No",0,F35="n/a"," ", F35="na"," ", F35=""," ")</f>
        <v xml:space="preserve"> </v>
      </c>
      <c r="AW35" s="51" t="str" cm="1">
        <f t="array" ref="AW35">_xlfn.IFS(G35="Yes", 1, G35="No",0,G35="n/a"," ", G35="na"," ", G35=""," ")</f>
        <v xml:space="preserve"> </v>
      </c>
      <c r="AX35" s="51" t="str" cm="1">
        <f t="array" ref="AX35">_xlfn.IFS(H35="Yes", 1, H35="No",0,H35="n/a"," ", H35="na"," ", H35=""," ")</f>
        <v xml:space="preserve"> </v>
      </c>
      <c r="AY35" s="51" t="str" cm="1">
        <f t="array" ref="AY35">_xlfn.IFS(I35="Yes", 1, I35="No",0,I35="n/a"," ", I35="na"," ", I35=""," ")</f>
        <v xml:space="preserve"> </v>
      </c>
      <c r="AZ35" s="51" t="str" cm="1">
        <f t="array" ref="AZ35">_xlfn.IFS(J35="Yes", 1, J35="No",0,J35="n/a"," ", J35="na"," ", J35=""," ")</f>
        <v xml:space="preserve"> </v>
      </c>
      <c r="BA35" s="51" t="str" cm="1">
        <f t="array" ref="BA35">_xlfn.IFS(K35="Yes", 1, K35="No",0,K35="n/a"," ", K35="na"," ", K35=""," ")</f>
        <v xml:space="preserve"> </v>
      </c>
      <c r="BB35" s="51" t="str" cm="1">
        <f t="array" ref="BB35">_xlfn.IFS(L35="Yes", 1, L35="No",0,L35="n/a"," ", L35="na"," ", L35=""," ")</f>
        <v xml:space="preserve"> </v>
      </c>
      <c r="BC35" s="51" t="str" cm="1">
        <f t="array" ref="BC35">_xlfn.IFS(M35="Yes", 1, M35="No",0,M35="n/a"," ", M35="na"," ", M35=""," ")</f>
        <v xml:space="preserve"> </v>
      </c>
      <c r="BD35" s="51" t="str" cm="1">
        <f t="array" ref="BD35">_xlfn.IFS(N35="Yes", 1, N35="No",0,N35="n/a"," ", N35="na"," ", N35=""," ")</f>
        <v xml:space="preserve"> </v>
      </c>
      <c r="BE35" s="51" t="str" cm="1">
        <f t="array" ref="BE35">_xlfn.IFS(O35="Yes", 1, O35="No",0,O35="n/a"," ", O35="na"," ", O35=""," ")</f>
        <v xml:space="preserve"> </v>
      </c>
      <c r="BF35" s="51" t="str" cm="1">
        <f t="array" ref="BF35">_xlfn.IFS(P35="Yes", 1, P35="No",0,P35="n/a"," ", P35="na"," ", P35=""," ")</f>
        <v xml:space="preserve"> </v>
      </c>
      <c r="BG35" s="51" t="str" cm="1">
        <f t="array" ref="BG35">_xlfn.IFS(Q35="Yes", 1, Q35="No",0,Q35="n/a"," ", Q35="na"," ", Q35=""," ")</f>
        <v xml:space="preserve"> </v>
      </c>
      <c r="BH35" s="51" t="str" cm="1">
        <f t="array" ref="BH35">_xlfn.IFS(R35="Yes", 1, R35="No",0,R35="n/a"," ", R35="na"," ", R35=""," ")</f>
        <v xml:space="preserve"> </v>
      </c>
      <c r="BI35" s="51" t="str" cm="1">
        <f t="array" ref="BI35">_xlfn.IFS(S35="Yes", 1, S35="No",0,S35="n/a"," ", S35="na"," ", S35=""," ")</f>
        <v xml:space="preserve"> </v>
      </c>
      <c r="BJ35" s="51" t="str" cm="1">
        <f t="array" ref="BJ35">_xlfn.IFS(T35="Yes", 1, T35="No",0,T35="n/a"," ", T35="na"," ", T35=""," ")</f>
        <v xml:space="preserve"> </v>
      </c>
      <c r="BK35" s="51" t="str" cm="1">
        <f t="array" ref="BK35">_xlfn.IFS(U35="Yes", 1, U35="No",0,U35="n/a"," ", U35="na"," ", U35=""," ")</f>
        <v xml:space="preserve"> </v>
      </c>
      <c r="BL35" s="51" t="str" cm="1">
        <f t="array" ref="BL35">_xlfn.IFS(V35="Yes", 1, V35="No",0,V35="n/a"," ", V35="na"," ", V35=""," ")</f>
        <v xml:space="preserve"> </v>
      </c>
      <c r="BM35" s="51" t="str" cm="1">
        <f t="array" ref="BM35">_xlfn.IFS(W35="Yes", 1, W35="No",0,W35="n/a"," ", W35="na"," ", W35=""," ")</f>
        <v xml:space="preserve"> </v>
      </c>
      <c r="BN35" s="51" t="str" cm="1">
        <f t="array" ref="BN35">_xlfn.IFS(X35="Yes", 1, X35="No",0,X35="n/a"," ", X35="na"," ", X35=""," ")</f>
        <v xml:space="preserve"> </v>
      </c>
      <c r="BO35" s="51" t="str" cm="1">
        <f t="array" ref="BO35">_xlfn.IFS(Y35="Yes", 1, Y35="No",0,Y35="n/a"," ", Y35="na"," ", Y35=""," ")</f>
        <v xml:space="preserve"> </v>
      </c>
      <c r="BP35" s="51" t="str" cm="1">
        <f t="array" ref="BP35">_xlfn.IFS(Z35="Yes", 1, Z35="No",0,Z35="n/a"," ", Z35="na"," ", Z35=""," ")</f>
        <v xml:space="preserve"> </v>
      </c>
      <c r="BQ35" s="51" t="str" cm="1">
        <f t="array" ref="BQ35">_xlfn.IFS(AA35="Yes", 1, AA35="No",0,AA35="n/a"," ", AA35="na"," ", AA35=""," ")</f>
        <v xml:space="preserve"> </v>
      </c>
      <c r="BR35" s="51" t="str" cm="1">
        <f t="array" ref="BR35">_xlfn.IFS(AB35="Yes", 1, AB35="No",0,AB35="n/a"," ", AB35="na"," ", AB35=""," ")</f>
        <v xml:space="preserve"> </v>
      </c>
      <c r="BS35" s="51" t="str" cm="1">
        <f t="array" ref="BS35">_xlfn.IFS(AC35="Yes", 1, AC35="No",0,AC35="n/a"," ", AC35="na"," ", AC35=""," ")</f>
        <v xml:space="preserve"> </v>
      </c>
      <c r="BT35" s="51" t="str" cm="1">
        <f t="array" ref="BT35">_xlfn.IFS(AD35="Yes", 1, AD35="No",0,AD35="n/a"," ", AD35="na"," ", AD35=""," ")</f>
        <v xml:space="preserve"> </v>
      </c>
      <c r="BU35" s="51" t="str" cm="1">
        <f t="array" ref="BU35">_xlfn.IFS(AE35="Yes", 1, AE35="No",0,AE35="n/a"," ", AE35="na"," ", AE35=""," ")</f>
        <v xml:space="preserve"> </v>
      </c>
      <c r="BV35" s="51" t="str" cm="1">
        <f t="array" ref="BV35">_xlfn.IFS(AF35="Yes", 1, AF35="No",0,AF35="n/a"," ", AF35="na"," ", AF35=""," ")</f>
        <v xml:space="preserve"> </v>
      </c>
      <c r="BW35" s="51" t="str" cm="1">
        <f t="array" ref="BW35">_xlfn.IFS(AG35="Yes", 1, AG35="No",0,AG35="n/a"," ", AG35="na"," ", AG35=""," ")</f>
        <v xml:space="preserve"> </v>
      </c>
      <c r="BX35" s="51" t="str" cm="1">
        <f t="array" ref="BX35">_xlfn.IFS(AH35="Yes", 1, AH35="No",0,AH35="n/a"," ", AH35="na"," ", AH35=""," ")</f>
        <v xml:space="preserve"> </v>
      </c>
      <c r="BY35" s="51" t="str" cm="1">
        <f t="array" ref="BY35">_xlfn.IFS(AI35="Yes", 1, AI35="No",0,AI35="n/a"," ", AI35="na"," ", AI35=""," ")</f>
        <v xml:space="preserve"> </v>
      </c>
      <c r="BZ35" s="51" t="str" cm="1">
        <f t="array" ref="BZ35">_xlfn.IFS(AJ35="Yes", 1, AJ35="No",0,AJ35="n/a"," ", AJ35="na"," ", AJ35=""," ")</f>
        <v xml:space="preserve"> </v>
      </c>
      <c r="CA35" s="51" t="str" cm="1">
        <f t="array" ref="CA35">_xlfn.IFS(AK35="Yes", 1, AK35="No",0,AK35="n/a"," ", AK35="na"," ", AK35=""," ")</f>
        <v xml:space="preserve"> </v>
      </c>
      <c r="CB35" s="51" t="str" cm="1">
        <f t="array" ref="CB35">_xlfn.IFS(AL35="Yes", 1, AL35="No",0,AL35="n/a"," ", AL35="na"," ", AL35=""," ")</f>
        <v xml:space="preserve"> </v>
      </c>
      <c r="CC35" s="51" t="str" cm="1">
        <f t="array" ref="CC35">_xlfn.IFS(AM35="Yes", 1, AM35="No",0,AM35="n/a"," ", AM35="na"," ", AM35=""," ")</f>
        <v xml:space="preserve"> </v>
      </c>
      <c r="CD35" s="51" t="str" cm="1">
        <f t="array" ref="CD35">_xlfn.IFS(AN35="Yes", 1, AN35="No",0,AN35="n/a"," ", AN35="na"," ", AN35=""," ")</f>
        <v xml:space="preserve"> </v>
      </c>
      <c r="CE35" s="51" t="str" cm="1">
        <f t="array" ref="CE35">_xlfn.IFS(AO35="Yes", 1, AO35="No",0,AO35="n/a"," ", AO35="na"," ", AO35=""," ")</f>
        <v xml:space="preserve"> </v>
      </c>
      <c r="CF35" s="51" t="str" cm="1">
        <f t="array" ref="CF35">_xlfn.IFS(AP35="Yes", 1, AP35="No",0,AP35="n/a"," ", AP35="na"," ", AP35=""," ")</f>
        <v xml:space="preserve"> </v>
      </c>
    </row>
    <row r="36" spans="1:84" ht="15.75">
      <c r="A36" s="155" t="s">
        <v>60</v>
      </c>
      <c r="B36" s="156" t="s">
        <v>41</v>
      </c>
      <c r="C36" s="32"/>
      <c r="D36" s="26"/>
      <c r="E36" s="26"/>
      <c r="F36" s="26"/>
      <c r="G36" s="26"/>
      <c r="H36" s="26"/>
      <c r="I36" s="26"/>
      <c r="J36" s="26"/>
      <c r="K36" s="26"/>
      <c r="L36" s="26"/>
      <c r="M36" s="26"/>
      <c r="N36" s="26"/>
      <c r="O36" s="26"/>
      <c r="P36" s="26"/>
      <c r="Q36" s="26"/>
      <c r="R36" s="26"/>
      <c r="S36" s="26"/>
      <c r="T36" s="26"/>
      <c r="U36" s="26"/>
      <c r="V36" s="26"/>
      <c r="W36" s="26"/>
      <c r="X36" s="26"/>
      <c r="Y36" s="26"/>
      <c r="Z36" s="26"/>
      <c r="AA36" s="26"/>
      <c r="AB36" s="26"/>
      <c r="AC36" s="26"/>
      <c r="AD36" s="26"/>
      <c r="AE36" s="26"/>
      <c r="AF36" s="26"/>
      <c r="AG36" s="26"/>
      <c r="AH36" s="26"/>
      <c r="AI36" s="26"/>
      <c r="AJ36" s="26"/>
      <c r="AK36" s="26"/>
      <c r="AL36" s="26"/>
      <c r="AM36" s="26"/>
      <c r="AN36" s="26"/>
      <c r="AO36" s="26"/>
      <c r="AP36" s="27"/>
      <c r="AS36" s="51" t="str" cm="1">
        <f t="array" ref="AS36">_xlfn.IFS(C36="Yes", 1, C36="No",0,C36="n/a"," ", C36="na"," ", C36=""," ")</f>
        <v xml:space="preserve"> </v>
      </c>
      <c r="AT36" s="51" t="str" cm="1">
        <f t="array" ref="AT36">_xlfn.IFS(D36="Yes", 1, D36="No",0,D36="n/a"," ", D36="na"," ", D36=""," ")</f>
        <v xml:space="preserve"> </v>
      </c>
      <c r="AU36" s="51" t="str" cm="1">
        <f t="array" ref="AU36">_xlfn.IFS(E36="Yes", 1, E36="No",0,E36="n/a"," ", E36="na"," ", E36=""," ")</f>
        <v xml:space="preserve"> </v>
      </c>
      <c r="AV36" s="51" t="str" cm="1">
        <f t="array" ref="AV36">_xlfn.IFS(F36="Yes", 1, F36="No",0,F36="n/a"," ", F36="na"," ", F36=""," ")</f>
        <v xml:space="preserve"> </v>
      </c>
      <c r="AW36" s="51" t="str" cm="1">
        <f t="array" ref="AW36">_xlfn.IFS(G36="Yes", 1, G36="No",0,G36="n/a"," ", G36="na"," ", G36=""," ")</f>
        <v xml:space="preserve"> </v>
      </c>
      <c r="AX36" s="51" t="str" cm="1">
        <f t="array" ref="AX36">_xlfn.IFS(H36="Yes", 1, H36="No",0,H36="n/a"," ", H36="na"," ", H36=""," ")</f>
        <v xml:space="preserve"> </v>
      </c>
      <c r="AY36" s="51" t="str" cm="1">
        <f t="array" ref="AY36">_xlfn.IFS(I36="Yes", 1, I36="No",0,I36="n/a"," ", I36="na"," ", I36=""," ")</f>
        <v xml:space="preserve"> </v>
      </c>
      <c r="AZ36" s="51" t="str" cm="1">
        <f t="array" ref="AZ36">_xlfn.IFS(J36="Yes", 1, J36="No",0,J36="n/a"," ", J36="na"," ", J36=""," ")</f>
        <v xml:space="preserve"> </v>
      </c>
      <c r="BA36" s="51" t="str" cm="1">
        <f t="array" ref="BA36">_xlfn.IFS(K36="Yes", 1, K36="No",0,K36="n/a"," ", K36="na"," ", K36=""," ")</f>
        <v xml:space="preserve"> </v>
      </c>
      <c r="BB36" s="51" t="str" cm="1">
        <f t="array" ref="BB36">_xlfn.IFS(L36="Yes", 1, L36="No",0,L36="n/a"," ", L36="na"," ", L36=""," ")</f>
        <v xml:space="preserve"> </v>
      </c>
      <c r="BC36" s="51" t="str" cm="1">
        <f t="array" ref="BC36">_xlfn.IFS(M36="Yes", 1, M36="No",0,M36="n/a"," ", M36="na"," ", M36=""," ")</f>
        <v xml:space="preserve"> </v>
      </c>
      <c r="BD36" s="51" t="str" cm="1">
        <f t="array" ref="BD36">_xlfn.IFS(N36="Yes", 1, N36="No",0,N36="n/a"," ", N36="na"," ", N36=""," ")</f>
        <v xml:space="preserve"> </v>
      </c>
      <c r="BE36" s="51" t="str" cm="1">
        <f t="array" ref="BE36">_xlfn.IFS(O36="Yes", 1, O36="No",0,O36="n/a"," ", O36="na"," ", O36=""," ")</f>
        <v xml:space="preserve"> </v>
      </c>
      <c r="BF36" s="51" t="str" cm="1">
        <f t="array" ref="BF36">_xlfn.IFS(P36="Yes", 1, P36="No",0,P36="n/a"," ", P36="na"," ", P36=""," ")</f>
        <v xml:space="preserve"> </v>
      </c>
      <c r="BG36" s="51" t="str" cm="1">
        <f t="array" ref="BG36">_xlfn.IFS(Q36="Yes", 1, Q36="No",0,Q36="n/a"," ", Q36="na"," ", Q36=""," ")</f>
        <v xml:space="preserve"> </v>
      </c>
      <c r="BH36" s="51" t="str" cm="1">
        <f t="array" ref="BH36">_xlfn.IFS(R36="Yes", 1, R36="No",0,R36="n/a"," ", R36="na"," ", R36=""," ")</f>
        <v xml:space="preserve"> </v>
      </c>
      <c r="BI36" s="51" t="str" cm="1">
        <f t="array" ref="BI36">_xlfn.IFS(S36="Yes", 1, S36="No",0,S36="n/a"," ", S36="na"," ", S36=""," ")</f>
        <v xml:space="preserve"> </v>
      </c>
      <c r="BJ36" s="51" t="str" cm="1">
        <f t="array" ref="BJ36">_xlfn.IFS(T36="Yes", 1, T36="No",0,T36="n/a"," ", T36="na"," ", T36=""," ")</f>
        <v xml:space="preserve"> </v>
      </c>
      <c r="BK36" s="51" t="str" cm="1">
        <f t="array" ref="BK36">_xlfn.IFS(U36="Yes", 1, U36="No",0,U36="n/a"," ", U36="na"," ", U36=""," ")</f>
        <v xml:space="preserve"> </v>
      </c>
      <c r="BL36" s="51" t="str" cm="1">
        <f t="array" ref="BL36">_xlfn.IFS(V36="Yes", 1, V36="No",0,V36="n/a"," ", V36="na"," ", V36=""," ")</f>
        <v xml:space="preserve"> </v>
      </c>
      <c r="BM36" s="51" t="str" cm="1">
        <f t="array" ref="BM36">_xlfn.IFS(W36="Yes", 1, W36="No",0,W36="n/a"," ", W36="na"," ", W36=""," ")</f>
        <v xml:space="preserve"> </v>
      </c>
      <c r="BN36" s="51" t="str" cm="1">
        <f t="array" ref="BN36">_xlfn.IFS(X36="Yes", 1, X36="No",0,X36="n/a"," ", X36="na"," ", X36=""," ")</f>
        <v xml:space="preserve"> </v>
      </c>
      <c r="BO36" s="51" t="str" cm="1">
        <f t="array" ref="BO36">_xlfn.IFS(Y36="Yes", 1, Y36="No",0,Y36="n/a"," ", Y36="na"," ", Y36=""," ")</f>
        <v xml:space="preserve"> </v>
      </c>
      <c r="BP36" s="51" t="str" cm="1">
        <f t="array" ref="BP36">_xlfn.IFS(Z36="Yes", 1, Z36="No",0,Z36="n/a"," ", Z36="na"," ", Z36=""," ")</f>
        <v xml:space="preserve"> </v>
      </c>
      <c r="BQ36" s="51" t="str" cm="1">
        <f t="array" ref="BQ36">_xlfn.IFS(AA36="Yes", 1, AA36="No",0,AA36="n/a"," ", AA36="na"," ", AA36=""," ")</f>
        <v xml:space="preserve"> </v>
      </c>
      <c r="BR36" s="51" t="str" cm="1">
        <f t="array" ref="BR36">_xlfn.IFS(AB36="Yes", 1, AB36="No",0,AB36="n/a"," ", AB36="na"," ", AB36=""," ")</f>
        <v xml:space="preserve"> </v>
      </c>
      <c r="BS36" s="51" t="str" cm="1">
        <f t="array" ref="BS36">_xlfn.IFS(AC36="Yes", 1, AC36="No",0,AC36="n/a"," ", AC36="na"," ", AC36=""," ")</f>
        <v xml:space="preserve"> </v>
      </c>
      <c r="BT36" s="51" t="str" cm="1">
        <f t="array" ref="BT36">_xlfn.IFS(AD36="Yes", 1, AD36="No",0,AD36="n/a"," ", AD36="na"," ", AD36=""," ")</f>
        <v xml:space="preserve"> </v>
      </c>
      <c r="BU36" s="51" t="str" cm="1">
        <f t="array" ref="BU36">_xlfn.IFS(AE36="Yes", 1, AE36="No",0,AE36="n/a"," ", AE36="na"," ", AE36=""," ")</f>
        <v xml:space="preserve"> </v>
      </c>
      <c r="BV36" s="51" t="str" cm="1">
        <f t="array" ref="BV36">_xlfn.IFS(AF36="Yes", 1, AF36="No",0,AF36="n/a"," ", AF36="na"," ", AF36=""," ")</f>
        <v xml:space="preserve"> </v>
      </c>
      <c r="BW36" s="51" t="str" cm="1">
        <f t="array" ref="BW36">_xlfn.IFS(AG36="Yes", 1, AG36="No",0,AG36="n/a"," ", AG36="na"," ", AG36=""," ")</f>
        <v xml:space="preserve"> </v>
      </c>
      <c r="BX36" s="51" t="str" cm="1">
        <f t="array" ref="BX36">_xlfn.IFS(AH36="Yes", 1, AH36="No",0,AH36="n/a"," ", AH36="na"," ", AH36=""," ")</f>
        <v xml:space="preserve"> </v>
      </c>
      <c r="BY36" s="51" t="str" cm="1">
        <f t="array" ref="BY36">_xlfn.IFS(AI36="Yes", 1, AI36="No",0,AI36="n/a"," ", AI36="na"," ", AI36=""," ")</f>
        <v xml:space="preserve"> </v>
      </c>
      <c r="BZ36" s="51" t="str" cm="1">
        <f t="array" ref="BZ36">_xlfn.IFS(AJ36="Yes", 1, AJ36="No",0,AJ36="n/a"," ", AJ36="na"," ", AJ36=""," ")</f>
        <v xml:space="preserve"> </v>
      </c>
      <c r="CA36" s="51" t="str" cm="1">
        <f t="array" ref="CA36">_xlfn.IFS(AK36="Yes", 1, AK36="No",0,AK36="n/a"," ", AK36="na"," ", AK36=""," ")</f>
        <v xml:space="preserve"> </v>
      </c>
      <c r="CB36" s="51" t="str" cm="1">
        <f t="array" ref="CB36">_xlfn.IFS(AL36="Yes", 1, AL36="No",0,AL36="n/a"," ", AL36="na"," ", AL36=""," ")</f>
        <v xml:space="preserve"> </v>
      </c>
      <c r="CC36" s="51" t="str" cm="1">
        <f t="array" ref="CC36">_xlfn.IFS(AM36="Yes", 1, AM36="No",0,AM36="n/a"," ", AM36="na"," ", AM36=""," ")</f>
        <v xml:space="preserve"> </v>
      </c>
      <c r="CD36" s="51" t="str" cm="1">
        <f t="array" ref="CD36">_xlfn.IFS(AN36="Yes", 1, AN36="No",0,AN36="n/a"," ", AN36="na"," ", AN36=""," ")</f>
        <v xml:space="preserve"> </v>
      </c>
      <c r="CE36" s="51" t="str" cm="1">
        <f t="array" ref="CE36">_xlfn.IFS(AO36="Yes", 1, AO36="No",0,AO36="n/a"," ", AO36="na"," ", AO36=""," ")</f>
        <v xml:space="preserve"> </v>
      </c>
      <c r="CF36" s="51" t="str" cm="1">
        <f t="array" ref="CF36">_xlfn.IFS(AP36="Yes", 1, AP36="No",0,AP36="n/a"," ", AP36="na"," ", AP36=""," ")</f>
        <v xml:space="preserve"> </v>
      </c>
    </row>
    <row r="37" spans="1:84" ht="16.5" thickBot="1">
      <c r="B37" s="157"/>
      <c r="C37" s="24"/>
      <c r="D37" s="24"/>
      <c r="E37" s="24"/>
      <c r="F37" s="24"/>
      <c r="G37" s="24"/>
      <c r="H37" s="24"/>
      <c r="I37" s="24"/>
      <c r="J37" s="24"/>
      <c r="K37" s="24"/>
      <c r="L37" s="24"/>
      <c r="M37" s="24"/>
      <c r="N37" s="24"/>
      <c r="O37" s="24"/>
      <c r="P37" s="24"/>
      <c r="Q37" s="24"/>
      <c r="R37" s="24"/>
      <c r="S37" s="24"/>
      <c r="T37" s="24"/>
      <c r="U37" s="24"/>
      <c r="V37" s="24"/>
      <c r="W37" s="24"/>
      <c r="X37" s="24"/>
      <c r="Y37" s="24"/>
      <c r="Z37" s="24"/>
      <c r="AA37" s="24"/>
      <c r="AB37" s="24"/>
      <c r="AC37" s="24"/>
      <c r="AD37" s="24"/>
      <c r="AE37" s="24"/>
      <c r="AF37" s="24"/>
      <c r="AG37" s="24"/>
      <c r="AH37" s="24"/>
      <c r="AI37" s="24"/>
      <c r="AJ37" s="24"/>
      <c r="AK37" s="24"/>
      <c r="AL37" s="24"/>
      <c r="AM37" s="24"/>
      <c r="AN37" s="24"/>
      <c r="AO37" s="24"/>
      <c r="AP37" s="24"/>
      <c r="AS37" s="55"/>
      <c r="AT37" s="69"/>
      <c r="AU37" s="69"/>
      <c r="AV37" s="69"/>
      <c r="AW37" s="69"/>
      <c r="AX37" s="69"/>
      <c r="AY37" s="69"/>
      <c r="AZ37" s="69"/>
      <c r="BA37" s="69"/>
      <c r="BB37" s="69"/>
      <c r="BC37" s="69"/>
      <c r="BD37" s="69"/>
      <c r="BE37" s="69"/>
      <c r="BF37" s="69"/>
      <c r="BG37" s="69"/>
      <c r="BH37" s="69"/>
      <c r="BI37" s="69"/>
      <c r="BJ37" s="69"/>
      <c r="BK37" s="69"/>
      <c r="BL37" s="69"/>
      <c r="BM37" s="69"/>
      <c r="BN37" s="69"/>
      <c r="BO37" s="69"/>
      <c r="BP37" s="69"/>
      <c r="BQ37" s="69"/>
      <c r="BR37" s="69"/>
      <c r="BS37" s="69"/>
      <c r="BT37" s="69"/>
      <c r="BU37" s="69"/>
      <c r="BV37" s="69"/>
      <c r="BW37" s="69"/>
      <c r="BX37" s="69"/>
      <c r="BY37" s="69"/>
      <c r="BZ37" s="69"/>
      <c r="CA37" s="69"/>
      <c r="CB37" s="69"/>
      <c r="CC37" s="69"/>
      <c r="CD37" s="69"/>
      <c r="CE37" s="69"/>
      <c r="CF37" s="69"/>
    </row>
    <row r="38" spans="1:84" s="139" customFormat="1" ht="19.5" thickBot="1">
      <c r="A38" s="280" t="s">
        <v>61</v>
      </c>
      <c r="B38" s="281"/>
      <c r="C38" s="10"/>
      <c r="D38" s="11"/>
      <c r="E38" s="11"/>
      <c r="F38" s="11"/>
      <c r="G38" s="11"/>
      <c r="H38" s="11"/>
      <c r="I38" s="11"/>
      <c r="J38" s="11"/>
      <c r="K38" s="11"/>
      <c r="L38" s="11"/>
      <c r="M38" s="11"/>
      <c r="N38" s="11"/>
      <c r="O38" s="11"/>
      <c r="P38" s="11"/>
      <c r="Q38" s="11"/>
      <c r="R38" s="11"/>
      <c r="S38" s="11"/>
      <c r="T38" s="11"/>
      <c r="U38" s="11"/>
      <c r="V38" s="11"/>
      <c r="W38" s="11"/>
      <c r="X38" s="11"/>
      <c r="Y38" s="11"/>
      <c r="Z38" s="11"/>
      <c r="AA38" s="11"/>
      <c r="AB38" s="11"/>
      <c r="AC38" s="11"/>
      <c r="AD38" s="11"/>
      <c r="AE38" s="11"/>
      <c r="AF38" s="11"/>
      <c r="AG38" s="11"/>
      <c r="AH38" s="11"/>
      <c r="AI38" s="11"/>
      <c r="AJ38" s="11"/>
      <c r="AK38" s="11"/>
      <c r="AL38" s="11"/>
      <c r="AM38" s="11"/>
      <c r="AN38" s="11"/>
      <c r="AO38" s="11"/>
      <c r="AP38" s="12"/>
      <c r="AS38" s="62"/>
      <c r="AT38" s="62"/>
      <c r="AU38" s="62"/>
      <c r="AV38" s="62"/>
      <c r="AW38" s="62"/>
      <c r="AX38" s="62"/>
      <c r="AY38" s="62"/>
      <c r="AZ38" s="62"/>
      <c r="BA38" s="62"/>
      <c r="BB38" s="62"/>
      <c r="BC38" s="62"/>
      <c r="BD38" s="62"/>
      <c r="BE38" s="62"/>
      <c r="BF38" s="62"/>
      <c r="BG38" s="62"/>
      <c r="BH38" s="62"/>
      <c r="BI38" s="62"/>
      <c r="BJ38" s="62"/>
      <c r="BK38" s="62"/>
      <c r="BL38" s="62"/>
      <c r="BM38" s="62"/>
      <c r="BN38" s="62"/>
      <c r="BO38" s="62"/>
      <c r="BP38" s="62"/>
      <c r="BQ38" s="62"/>
      <c r="BR38" s="62"/>
      <c r="BS38" s="62"/>
      <c r="BT38" s="62"/>
      <c r="BU38" s="62"/>
      <c r="BV38" s="62"/>
      <c r="BW38" s="62"/>
      <c r="BX38" s="62"/>
      <c r="BY38" s="62"/>
      <c r="BZ38" s="62"/>
      <c r="CA38" s="62"/>
      <c r="CB38" s="62"/>
      <c r="CC38" s="62"/>
      <c r="CD38" s="62"/>
      <c r="CE38" s="62"/>
      <c r="CF38" s="63"/>
    </row>
    <row r="39" spans="1:84" s="146" customFormat="1" ht="17.25" customHeight="1" thickBot="1">
      <c r="A39" s="282" t="s">
        <v>62</v>
      </c>
      <c r="B39" s="283"/>
      <c r="C39" s="13"/>
      <c r="D39" s="14"/>
      <c r="E39" s="14"/>
      <c r="F39" s="14"/>
      <c r="G39" s="14"/>
      <c r="H39" s="14"/>
      <c r="I39" s="14"/>
      <c r="J39" s="14"/>
      <c r="K39" s="14"/>
      <c r="L39" s="14"/>
      <c r="M39" s="14"/>
      <c r="N39" s="14"/>
      <c r="O39" s="14"/>
      <c r="P39" s="14"/>
      <c r="Q39" s="14"/>
      <c r="R39" s="14"/>
      <c r="S39" s="14"/>
      <c r="T39" s="14"/>
      <c r="U39" s="14"/>
      <c r="V39" s="14"/>
      <c r="W39" s="14"/>
      <c r="X39" s="14"/>
      <c r="Y39" s="14"/>
      <c r="Z39" s="14"/>
      <c r="AA39" s="14"/>
      <c r="AB39" s="14"/>
      <c r="AC39" s="14"/>
      <c r="AD39" s="14"/>
      <c r="AE39" s="14"/>
      <c r="AF39" s="14"/>
      <c r="AG39" s="14"/>
      <c r="AH39" s="14"/>
      <c r="AI39" s="14"/>
      <c r="AJ39" s="14"/>
      <c r="AK39" s="14"/>
      <c r="AL39" s="14"/>
      <c r="AM39" s="14"/>
      <c r="AN39" s="14"/>
      <c r="AO39" s="14"/>
      <c r="AP39" s="15"/>
      <c r="AQ39" s="145"/>
      <c r="AR39" s="145"/>
      <c r="AS39" s="65"/>
      <c r="AT39" s="65"/>
      <c r="AU39" s="65"/>
      <c r="AV39" s="65"/>
      <c r="AW39" s="65"/>
      <c r="AX39" s="65"/>
      <c r="AY39" s="65"/>
      <c r="AZ39" s="65"/>
      <c r="BA39" s="65"/>
      <c r="BB39" s="65"/>
      <c r="BC39" s="65"/>
      <c r="BD39" s="65"/>
      <c r="BE39" s="65"/>
      <c r="BF39" s="65"/>
      <c r="BG39" s="65"/>
      <c r="BH39" s="65"/>
      <c r="BI39" s="65"/>
      <c r="BJ39" s="65"/>
      <c r="BK39" s="65"/>
      <c r="BL39" s="65"/>
      <c r="BM39" s="65"/>
      <c r="BN39" s="65"/>
      <c r="BO39" s="65"/>
      <c r="BP39" s="65"/>
      <c r="BQ39" s="65"/>
      <c r="BR39" s="65"/>
      <c r="BS39" s="65"/>
      <c r="BT39" s="65"/>
      <c r="BU39" s="65"/>
      <c r="BV39" s="65"/>
      <c r="BW39" s="65"/>
      <c r="BX39" s="65"/>
      <c r="BY39" s="65"/>
      <c r="BZ39" s="65"/>
      <c r="CA39" s="65"/>
      <c r="CB39" s="65"/>
      <c r="CC39" s="65"/>
      <c r="CD39" s="65"/>
      <c r="CE39" s="65"/>
      <c r="CF39" s="66"/>
    </row>
    <row r="40" spans="1:84" ht="15.75">
      <c r="A40" s="147" t="s">
        <v>63</v>
      </c>
      <c r="B40" s="148" t="s">
        <v>39</v>
      </c>
      <c r="C40" s="16"/>
      <c r="D40" s="17"/>
      <c r="E40" s="17"/>
      <c r="F40" s="17"/>
      <c r="G40" s="17"/>
      <c r="H40" s="17"/>
      <c r="I40" s="17"/>
      <c r="J40" s="17"/>
      <c r="K40" s="17"/>
      <c r="L40" s="17"/>
      <c r="M40" s="17"/>
      <c r="N40" s="17"/>
      <c r="O40" s="17"/>
      <c r="P40" s="17"/>
      <c r="Q40" s="17"/>
      <c r="R40" s="17"/>
      <c r="S40" s="17"/>
      <c r="T40" s="17"/>
      <c r="U40" s="17"/>
      <c r="V40" s="17"/>
      <c r="W40" s="17"/>
      <c r="X40" s="17"/>
      <c r="Y40" s="17"/>
      <c r="Z40" s="17"/>
      <c r="AA40" s="17"/>
      <c r="AB40" s="17"/>
      <c r="AC40" s="17"/>
      <c r="AD40" s="17"/>
      <c r="AE40" s="17"/>
      <c r="AF40" s="17"/>
      <c r="AG40" s="17"/>
      <c r="AH40" s="17"/>
      <c r="AI40" s="17"/>
      <c r="AJ40" s="17"/>
      <c r="AK40" s="17"/>
      <c r="AL40" s="17"/>
      <c r="AM40" s="17"/>
      <c r="AN40" s="17"/>
      <c r="AO40" s="17"/>
      <c r="AP40" s="18"/>
      <c r="AS40" s="51" t="str" cm="1">
        <f t="array" ref="AS40">_xlfn.IFS(C40="Yes", 1, C40="No",0,C40="n/a"," ", C40="na"," ", C40=""," ")</f>
        <v xml:space="preserve"> </v>
      </c>
      <c r="AT40" s="51" t="str" cm="1">
        <f t="array" ref="AT40">_xlfn.IFS(D40="Yes", 1, D40="No",0,D40="n/a"," ", D40="na"," ", D40=""," ")</f>
        <v xml:space="preserve"> </v>
      </c>
      <c r="AU40" s="51" t="str" cm="1">
        <f t="array" ref="AU40">_xlfn.IFS(E40="Yes", 1, E40="No",0,E40="n/a"," ", E40="na"," ", E40=""," ")</f>
        <v xml:space="preserve"> </v>
      </c>
      <c r="AV40" s="51" t="str" cm="1">
        <f t="array" ref="AV40">_xlfn.IFS(F40="Yes", 1, F40="No",0,F40="n/a"," ", F40="na"," ", F40=""," ")</f>
        <v xml:space="preserve"> </v>
      </c>
      <c r="AW40" s="51" t="str" cm="1">
        <f t="array" ref="AW40">_xlfn.IFS(G40="Yes", 1, G40="No",0,G40="n/a"," ", G40="na"," ", G40=""," ")</f>
        <v xml:space="preserve"> </v>
      </c>
      <c r="AX40" s="51" t="str" cm="1">
        <f t="array" ref="AX40">_xlfn.IFS(H40="Yes", 1, H40="No",0,H40="n/a"," ", H40="na"," ", H40=""," ")</f>
        <v xml:space="preserve"> </v>
      </c>
      <c r="AY40" s="51" t="str" cm="1">
        <f t="array" ref="AY40">_xlfn.IFS(I40="Yes", 1, I40="No",0,I40="n/a"," ", I40="na"," ", I40=""," ")</f>
        <v xml:space="preserve"> </v>
      </c>
      <c r="AZ40" s="51" t="str" cm="1">
        <f t="array" ref="AZ40">_xlfn.IFS(J40="Yes", 1, J40="No",0,J40="n/a"," ", J40="na"," ", J40=""," ")</f>
        <v xml:space="preserve"> </v>
      </c>
      <c r="BA40" s="51" t="str" cm="1">
        <f t="array" ref="BA40">_xlfn.IFS(K40="Yes", 1, K40="No",0,K40="n/a"," ", K40="na"," ", K40=""," ")</f>
        <v xml:space="preserve"> </v>
      </c>
      <c r="BB40" s="51" t="str" cm="1">
        <f t="array" ref="BB40">_xlfn.IFS(L40="Yes", 1, L40="No",0,L40="n/a"," ", L40="na"," ", L40=""," ")</f>
        <v xml:space="preserve"> </v>
      </c>
      <c r="BC40" s="51" t="str" cm="1">
        <f t="array" ref="BC40">_xlfn.IFS(M40="Yes", 1, M40="No",0,M40="n/a"," ", M40="na"," ", M40=""," ")</f>
        <v xml:space="preserve"> </v>
      </c>
      <c r="BD40" s="51" t="str" cm="1">
        <f t="array" ref="BD40">_xlfn.IFS(N40="Yes", 1, N40="No",0,N40="n/a"," ", N40="na"," ", N40=""," ")</f>
        <v xml:space="preserve"> </v>
      </c>
      <c r="BE40" s="51" t="str" cm="1">
        <f t="array" ref="BE40">_xlfn.IFS(O40="Yes", 1, O40="No",0,O40="n/a"," ", O40="na"," ", O40=""," ")</f>
        <v xml:space="preserve"> </v>
      </c>
      <c r="BF40" s="51" t="str" cm="1">
        <f t="array" ref="BF40">_xlfn.IFS(P40="Yes", 1, P40="No",0,P40="n/a"," ", P40="na"," ", P40=""," ")</f>
        <v xml:space="preserve"> </v>
      </c>
      <c r="BG40" s="51" t="str" cm="1">
        <f t="array" ref="BG40">_xlfn.IFS(Q40="Yes", 1, Q40="No",0,Q40="n/a"," ", Q40="na"," ", Q40=""," ")</f>
        <v xml:space="preserve"> </v>
      </c>
      <c r="BH40" s="51" t="str" cm="1">
        <f t="array" ref="BH40">_xlfn.IFS(R40="Yes", 1, R40="No",0,R40="n/a"," ", R40="na"," ", R40=""," ")</f>
        <v xml:space="preserve"> </v>
      </c>
      <c r="BI40" s="51" t="str" cm="1">
        <f t="array" ref="BI40">_xlfn.IFS(S40="Yes", 1, S40="No",0,S40="n/a"," ", S40="na"," ", S40=""," ")</f>
        <v xml:space="preserve"> </v>
      </c>
      <c r="BJ40" s="51" t="str" cm="1">
        <f t="array" ref="BJ40">_xlfn.IFS(T40="Yes", 1, T40="No",0,T40="n/a"," ", T40="na"," ", T40=""," ")</f>
        <v xml:space="preserve"> </v>
      </c>
      <c r="BK40" s="51" t="str" cm="1">
        <f t="array" ref="BK40">_xlfn.IFS(U40="Yes", 1, U40="No",0,U40="n/a"," ", U40="na"," ", U40=""," ")</f>
        <v xml:space="preserve"> </v>
      </c>
      <c r="BL40" s="51" t="str" cm="1">
        <f t="array" ref="BL40">_xlfn.IFS(V40="Yes", 1, V40="No",0,V40="n/a"," ", V40="na"," ", V40=""," ")</f>
        <v xml:space="preserve"> </v>
      </c>
      <c r="BM40" s="51" t="str" cm="1">
        <f t="array" ref="BM40">_xlfn.IFS(W40="Yes", 1, W40="No",0,W40="n/a"," ", W40="na"," ", W40=""," ")</f>
        <v xml:space="preserve"> </v>
      </c>
      <c r="BN40" s="51" t="str" cm="1">
        <f t="array" ref="BN40">_xlfn.IFS(X40="Yes", 1, X40="No",0,X40="n/a"," ", X40="na"," ", X40=""," ")</f>
        <v xml:space="preserve"> </v>
      </c>
      <c r="BO40" s="51" t="str" cm="1">
        <f t="array" ref="BO40">_xlfn.IFS(Y40="Yes", 1, Y40="No",0,Y40="n/a"," ", Y40="na"," ", Y40=""," ")</f>
        <v xml:space="preserve"> </v>
      </c>
      <c r="BP40" s="51" t="str" cm="1">
        <f t="array" ref="BP40">_xlfn.IFS(Z40="Yes", 1, Z40="No",0,Z40="n/a"," ", Z40="na"," ", Z40=""," ")</f>
        <v xml:space="preserve"> </v>
      </c>
      <c r="BQ40" s="51" t="str" cm="1">
        <f t="array" ref="BQ40">_xlfn.IFS(AA40="Yes", 1, AA40="No",0,AA40="n/a"," ", AA40="na"," ", AA40=""," ")</f>
        <v xml:space="preserve"> </v>
      </c>
      <c r="BR40" s="51" t="str" cm="1">
        <f t="array" ref="BR40">_xlfn.IFS(AB40="Yes", 1, AB40="No",0,AB40="n/a"," ", AB40="na"," ", AB40=""," ")</f>
        <v xml:space="preserve"> </v>
      </c>
      <c r="BS40" s="51" t="str" cm="1">
        <f t="array" ref="BS40">_xlfn.IFS(AC40="Yes", 1, AC40="No",0,AC40="n/a"," ", AC40="na"," ", AC40=""," ")</f>
        <v xml:space="preserve"> </v>
      </c>
      <c r="BT40" s="51" t="str" cm="1">
        <f t="array" ref="BT40">_xlfn.IFS(AD40="Yes", 1, AD40="No",0,AD40="n/a"," ", AD40="na"," ", AD40=""," ")</f>
        <v xml:space="preserve"> </v>
      </c>
      <c r="BU40" s="51" t="str" cm="1">
        <f t="array" ref="BU40">_xlfn.IFS(AE40="Yes", 1, AE40="No",0,AE40="n/a"," ", AE40="na"," ", AE40=""," ")</f>
        <v xml:space="preserve"> </v>
      </c>
      <c r="BV40" s="51" t="str" cm="1">
        <f t="array" ref="BV40">_xlfn.IFS(AF40="Yes", 1, AF40="No",0,AF40="n/a"," ", AF40="na"," ", AF40=""," ")</f>
        <v xml:space="preserve"> </v>
      </c>
      <c r="BW40" s="51" t="str" cm="1">
        <f t="array" ref="BW40">_xlfn.IFS(AG40="Yes", 1, AG40="No",0,AG40="n/a"," ", AG40="na"," ", AG40=""," ")</f>
        <v xml:space="preserve"> </v>
      </c>
      <c r="BX40" s="51" t="str" cm="1">
        <f t="array" ref="BX40">_xlfn.IFS(AH40="Yes", 1, AH40="No",0,AH40="n/a"," ", AH40="na"," ", AH40=""," ")</f>
        <v xml:space="preserve"> </v>
      </c>
      <c r="BY40" s="51" t="str" cm="1">
        <f t="array" ref="BY40">_xlfn.IFS(AI40="Yes", 1, AI40="No",0,AI40="n/a"," ", AI40="na"," ", AI40=""," ")</f>
        <v xml:space="preserve"> </v>
      </c>
      <c r="BZ40" s="51" t="str" cm="1">
        <f t="array" ref="BZ40">_xlfn.IFS(AJ40="Yes", 1, AJ40="No",0,AJ40="n/a"," ", AJ40="na"," ", AJ40=""," ")</f>
        <v xml:space="preserve"> </v>
      </c>
      <c r="CA40" s="51" t="str" cm="1">
        <f t="array" ref="CA40">_xlfn.IFS(AK40="Yes", 1, AK40="No",0,AK40="n/a"," ", AK40="na"," ", AK40=""," ")</f>
        <v xml:space="preserve"> </v>
      </c>
      <c r="CB40" s="51" t="str" cm="1">
        <f t="array" ref="CB40">_xlfn.IFS(AL40="Yes", 1, AL40="No",0,AL40="n/a"," ", AL40="na"," ", AL40=""," ")</f>
        <v xml:space="preserve"> </v>
      </c>
      <c r="CC40" s="51" t="str" cm="1">
        <f t="array" ref="CC40">_xlfn.IFS(AM40="Yes", 1, AM40="No",0,AM40="n/a"," ", AM40="na"," ", AM40=""," ")</f>
        <v xml:space="preserve"> </v>
      </c>
      <c r="CD40" s="51" t="str" cm="1">
        <f t="array" ref="CD40">_xlfn.IFS(AN40="Yes", 1, AN40="No",0,AN40="n/a"," ", AN40="na"," ", AN40=""," ")</f>
        <v xml:space="preserve"> </v>
      </c>
      <c r="CE40" s="51" t="str" cm="1">
        <f t="array" ref="CE40">_xlfn.IFS(AO40="Yes", 1, AO40="No",0,AO40="n/a"," ", AO40="na"," ", AO40=""," ")</f>
        <v xml:space="preserve"> </v>
      </c>
      <c r="CF40" s="51" t="str" cm="1">
        <f t="array" ref="CF40">_xlfn.IFS(AP40="Yes", 1, AP40="No",0,AP40="n/a"," ", AP40="na"," ", AP40=""," ")</f>
        <v xml:space="preserve"> </v>
      </c>
    </row>
    <row r="41" spans="1:84" ht="15.75">
      <c r="A41" s="149" t="s">
        <v>64</v>
      </c>
      <c r="B41" s="150" t="s">
        <v>41</v>
      </c>
      <c r="C41" s="19"/>
      <c r="D41" s="20"/>
      <c r="E41" s="20"/>
      <c r="F41" s="20"/>
      <c r="G41" s="20"/>
      <c r="H41" s="20"/>
      <c r="I41" s="20"/>
      <c r="J41" s="20"/>
      <c r="K41" s="20"/>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1"/>
      <c r="AS41" s="51" t="str" cm="1">
        <f t="array" ref="AS41">_xlfn.IFS(C41="Yes", 1, C41="No",0,C41="n/a"," ", C41="na"," ", C41=""," ")</f>
        <v xml:space="preserve"> </v>
      </c>
      <c r="AT41" s="51" t="str" cm="1">
        <f t="array" ref="AT41">_xlfn.IFS(D41="Yes", 1, D41="No",0,D41="n/a"," ", D41="na"," ", D41=""," ")</f>
        <v xml:space="preserve"> </v>
      </c>
      <c r="AU41" s="51" t="str" cm="1">
        <f t="array" ref="AU41">_xlfn.IFS(E41="Yes", 1, E41="No",0,E41="n/a"," ", E41="na"," ", E41=""," ")</f>
        <v xml:space="preserve"> </v>
      </c>
      <c r="AV41" s="51" t="str" cm="1">
        <f t="array" ref="AV41">_xlfn.IFS(F41="Yes", 1, F41="No",0,F41="n/a"," ", F41="na"," ", F41=""," ")</f>
        <v xml:space="preserve"> </v>
      </c>
      <c r="AW41" s="51" t="str" cm="1">
        <f t="array" ref="AW41">_xlfn.IFS(G41="Yes", 1, G41="No",0,G41="n/a"," ", G41="na"," ", G41=""," ")</f>
        <v xml:space="preserve"> </v>
      </c>
      <c r="AX41" s="51" t="str" cm="1">
        <f t="array" ref="AX41">_xlfn.IFS(H41="Yes", 1, H41="No",0,H41="n/a"," ", H41="na"," ", H41=""," ")</f>
        <v xml:space="preserve"> </v>
      </c>
      <c r="AY41" s="51" t="str" cm="1">
        <f t="array" ref="AY41">_xlfn.IFS(I41="Yes", 1, I41="No",0,I41="n/a"," ", I41="na"," ", I41=""," ")</f>
        <v xml:space="preserve"> </v>
      </c>
      <c r="AZ41" s="51" t="str" cm="1">
        <f t="array" ref="AZ41">_xlfn.IFS(J41="Yes", 1, J41="No",0,J41="n/a"," ", J41="na"," ", J41=""," ")</f>
        <v xml:space="preserve"> </v>
      </c>
      <c r="BA41" s="51" t="str" cm="1">
        <f t="array" ref="BA41">_xlfn.IFS(K41="Yes", 1, K41="No",0,K41="n/a"," ", K41="na"," ", K41=""," ")</f>
        <v xml:space="preserve"> </v>
      </c>
      <c r="BB41" s="51" t="str" cm="1">
        <f t="array" ref="BB41">_xlfn.IFS(L41="Yes", 1, L41="No",0,L41="n/a"," ", L41="na"," ", L41=""," ")</f>
        <v xml:space="preserve"> </v>
      </c>
      <c r="BC41" s="51" t="str" cm="1">
        <f t="array" ref="BC41">_xlfn.IFS(M41="Yes", 1, M41="No",0,M41="n/a"," ", M41="na"," ", M41=""," ")</f>
        <v xml:space="preserve"> </v>
      </c>
      <c r="BD41" s="51" t="str" cm="1">
        <f t="array" ref="BD41">_xlfn.IFS(N41="Yes", 1, N41="No",0,N41="n/a"," ", N41="na"," ", N41=""," ")</f>
        <v xml:space="preserve"> </v>
      </c>
      <c r="BE41" s="51" t="str" cm="1">
        <f t="array" ref="BE41">_xlfn.IFS(O41="Yes", 1, O41="No",0,O41="n/a"," ", O41="na"," ", O41=""," ")</f>
        <v xml:space="preserve"> </v>
      </c>
      <c r="BF41" s="51" t="str" cm="1">
        <f t="array" ref="BF41">_xlfn.IFS(P41="Yes", 1, P41="No",0,P41="n/a"," ", P41="na"," ", P41=""," ")</f>
        <v xml:space="preserve"> </v>
      </c>
      <c r="BG41" s="51" t="str" cm="1">
        <f t="array" ref="BG41">_xlfn.IFS(Q41="Yes", 1, Q41="No",0,Q41="n/a"," ", Q41="na"," ", Q41=""," ")</f>
        <v xml:space="preserve"> </v>
      </c>
      <c r="BH41" s="51" t="str" cm="1">
        <f t="array" ref="BH41">_xlfn.IFS(R41="Yes", 1, R41="No",0,R41="n/a"," ", R41="na"," ", R41=""," ")</f>
        <v xml:space="preserve"> </v>
      </c>
      <c r="BI41" s="51" t="str" cm="1">
        <f t="array" ref="BI41">_xlfn.IFS(S41="Yes", 1, S41="No",0,S41="n/a"," ", S41="na"," ", S41=""," ")</f>
        <v xml:space="preserve"> </v>
      </c>
      <c r="BJ41" s="51" t="str" cm="1">
        <f t="array" ref="BJ41">_xlfn.IFS(T41="Yes", 1, T41="No",0,T41="n/a"," ", T41="na"," ", T41=""," ")</f>
        <v xml:space="preserve"> </v>
      </c>
      <c r="BK41" s="51" t="str" cm="1">
        <f t="array" ref="BK41">_xlfn.IFS(U41="Yes", 1, U41="No",0,U41="n/a"," ", U41="na"," ", U41=""," ")</f>
        <v xml:space="preserve"> </v>
      </c>
      <c r="BL41" s="51" t="str" cm="1">
        <f t="array" ref="BL41">_xlfn.IFS(V41="Yes", 1, V41="No",0,V41="n/a"," ", V41="na"," ", V41=""," ")</f>
        <v xml:space="preserve"> </v>
      </c>
      <c r="BM41" s="51" t="str" cm="1">
        <f t="array" ref="BM41">_xlfn.IFS(W41="Yes", 1, W41="No",0,W41="n/a"," ", W41="na"," ", W41=""," ")</f>
        <v xml:space="preserve"> </v>
      </c>
      <c r="BN41" s="51" t="str" cm="1">
        <f t="array" ref="BN41">_xlfn.IFS(X41="Yes", 1, X41="No",0,X41="n/a"," ", X41="na"," ", X41=""," ")</f>
        <v xml:space="preserve"> </v>
      </c>
      <c r="BO41" s="51" t="str" cm="1">
        <f t="array" ref="BO41">_xlfn.IFS(Y41="Yes", 1, Y41="No",0,Y41="n/a"," ", Y41="na"," ", Y41=""," ")</f>
        <v xml:space="preserve"> </v>
      </c>
      <c r="BP41" s="51" t="str" cm="1">
        <f t="array" ref="BP41">_xlfn.IFS(Z41="Yes", 1, Z41="No",0,Z41="n/a"," ", Z41="na"," ", Z41=""," ")</f>
        <v xml:space="preserve"> </v>
      </c>
      <c r="BQ41" s="51" t="str" cm="1">
        <f t="array" ref="BQ41">_xlfn.IFS(AA41="Yes", 1, AA41="No",0,AA41="n/a"," ", AA41="na"," ", AA41=""," ")</f>
        <v xml:space="preserve"> </v>
      </c>
      <c r="BR41" s="51" t="str" cm="1">
        <f t="array" ref="BR41">_xlfn.IFS(AB41="Yes", 1, AB41="No",0,AB41="n/a"," ", AB41="na"," ", AB41=""," ")</f>
        <v xml:space="preserve"> </v>
      </c>
      <c r="BS41" s="51" t="str" cm="1">
        <f t="array" ref="BS41">_xlfn.IFS(AC41="Yes", 1, AC41="No",0,AC41="n/a"," ", AC41="na"," ", AC41=""," ")</f>
        <v xml:space="preserve"> </v>
      </c>
      <c r="BT41" s="51" t="str" cm="1">
        <f t="array" ref="BT41">_xlfn.IFS(AD41="Yes", 1, AD41="No",0,AD41="n/a"," ", AD41="na"," ", AD41=""," ")</f>
        <v xml:space="preserve"> </v>
      </c>
      <c r="BU41" s="51" t="str" cm="1">
        <f t="array" ref="BU41">_xlfn.IFS(AE41="Yes", 1, AE41="No",0,AE41="n/a"," ", AE41="na"," ", AE41=""," ")</f>
        <v xml:space="preserve"> </v>
      </c>
      <c r="BV41" s="51" t="str" cm="1">
        <f t="array" ref="BV41">_xlfn.IFS(AF41="Yes", 1, AF41="No",0,AF41="n/a"," ", AF41="na"," ", AF41=""," ")</f>
        <v xml:space="preserve"> </v>
      </c>
      <c r="BW41" s="51" t="str" cm="1">
        <f t="array" ref="BW41">_xlfn.IFS(AG41="Yes", 1, AG41="No",0,AG41="n/a"," ", AG41="na"," ", AG41=""," ")</f>
        <v xml:space="preserve"> </v>
      </c>
      <c r="BX41" s="51" t="str" cm="1">
        <f t="array" ref="BX41">_xlfn.IFS(AH41="Yes", 1, AH41="No",0,AH41="n/a"," ", AH41="na"," ", AH41=""," ")</f>
        <v xml:space="preserve"> </v>
      </c>
      <c r="BY41" s="51" t="str" cm="1">
        <f t="array" ref="BY41">_xlfn.IFS(AI41="Yes", 1, AI41="No",0,AI41="n/a"," ", AI41="na"," ", AI41=""," ")</f>
        <v xml:space="preserve"> </v>
      </c>
      <c r="BZ41" s="51" t="str" cm="1">
        <f t="array" ref="BZ41">_xlfn.IFS(AJ41="Yes", 1, AJ41="No",0,AJ41="n/a"," ", AJ41="na"," ", AJ41=""," ")</f>
        <v xml:space="preserve"> </v>
      </c>
      <c r="CA41" s="51" t="str" cm="1">
        <f t="array" ref="CA41">_xlfn.IFS(AK41="Yes", 1, AK41="No",0,AK41="n/a"," ", AK41="na"," ", AK41=""," ")</f>
        <v xml:space="preserve"> </v>
      </c>
      <c r="CB41" s="51" t="str" cm="1">
        <f t="array" ref="CB41">_xlfn.IFS(AL41="Yes", 1, AL41="No",0,AL41="n/a"," ", AL41="na"," ", AL41=""," ")</f>
        <v xml:space="preserve"> </v>
      </c>
      <c r="CC41" s="51" t="str" cm="1">
        <f t="array" ref="CC41">_xlfn.IFS(AM41="Yes", 1, AM41="No",0,AM41="n/a"," ", AM41="na"," ", AM41=""," ")</f>
        <v xml:space="preserve"> </v>
      </c>
      <c r="CD41" s="51" t="str" cm="1">
        <f t="array" ref="CD41">_xlfn.IFS(AN41="Yes", 1, AN41="No",0,AN41="n/a"," ", AN41="na"," ", AN41=""," ")</f>
        <v xml:space="preserve"> </v>
      </c>
      <c r="CE41" s="51" t="str" cm="1">
        <f t="array" ref="CE41">_xlfn.IFS(AO41="Yes", 1, AO41="No",0,AO41="n/a"," ", AO41="na"," ", AO41=""," ")</f>
        <v xml:space="preserve"> </v>
      </c>
      <c r="CF41" s="51" t="str" cm="1">
        <f t="array" ref="CF41">_xlfn.IFS(AP41="Yes", 1, AP41="No",0,AP41="n/a"," ", AP41="na"," ", AP41=""," ")</f>
        <v xml:space="preserve"> </v>
      </c>
    </row>
    <row r="42" spans="1:84" s="161" customFormat="1" ht="15.75">
      <c r="A42" s="149" t="s">
        <v>65</v>
      </c>
      <c r="B42" s="150" t="s">
        <v>41</v>
      </c>
      <c r="C42" s="19"/>
      <c r="D42" s="20"/>
      <c r="E42" s="20"/>
      <c r="F42" s="20"/>
      <c r="G42" s="20"/>
      <c r="H42" s="20"/>
      <c r="I42" s="20"/>
      <c r="J42" s="20"/>
      <c r="K42" s="20"/>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1"/>
      <c r="AS42" s="51" t="str" cm="1">
        <f t="array" ref="AS42">_xlfn.IFS(C42="Yes", 1, C42="No",0,C42="n/a"," ", C42="na"," ", C42=""," ")</f>
        <v xml:space="preserve"> </v>
      </c>
      <c r="AT42" s="51" t="str" cm="1">
        <f t="array" ref="AT42">_xlfn.IFS(D42="Yes", 1, D42="No",0,D42="n/a"," ", D42="na"," ", D42=""," ")</f>
        <v xml:space="preserve"> </v>
      </c>
      <c r="AU42" s="51" t="str" cm="1">
        <f t="array" ref="AU42">_xlfn.IFS(E42="Yes", 1, E42="No",0,E42="n/a"," ", E42="na"," ", E42=""," ")</f>
        <v xml:space="preserve"> </v>
      </c>
      <c r="AV42" s="51" t="str" cm="1">
        <f t="array" ref="AV42">_xlfn.IFS(F42="Yes", 1, F42="No",0,F42="n/a"," ", F42="na"," ", F42=""," ")</f>
        <v xml:space="preserve"> </v>
      </c>
      <c r="AW42" s="51" t="str" cm="1">
        <f t="array" ref="AW42">_xlfn.IFS(G42="Yes", 1, G42="No",0,G42="n/a"," ", G42="na"," ", G42=""," ")</f>
        <v xml:space="preserve"> </v>
      </c>
      <c r="AX42" s="51" t="str" cm="1">
        <f t="array" ref="AX42">_xlfn.IFS(H42="Yes", 1, H42="No",0,H42="n/a"," ", H42="na"," ", H42=""," ")</f>
        <v xml:space="preserve"> </v>
      </c>
      <c r="AY42" s="51" t="str" cm="1">
        <f t="array" ref="AY42">_xlfn.IFS(I42="Yes", 1, I42="No",0,I42="n/a"," ", I42="na"," ", I42=""," ")</f>
        <v xml:space="preserve"> </v>
      </c>
      <c r="AZ42" s="51" t="str" cm="1">
        <f t="array" ref="AZ42">_xlfn.IFS(J42="Yes", 1, J42="No",0,J42="n/a"," ", J42="na"," ", J42=""," ")</f>
        <v xml:space="preserve"> </v>
      </c>
      <c r="BA42" s="51" t="str" cm="1">
        <f t="array" ref="BA42">_xlfn.IFS(K42="Yes", 1, K42="No",0,K42="n/a"," ", K42="na"," ", K42=""," ")</f>
        <v xml:space="preserve"> </v>
      </c>
      <c r="BB42" s="51" t="str" cm="1">
        <f t="array" ref="BB42">_xlfn.IFS(L42="Yes", 1, L42="No",0,L42="n/a"," ", L42="na"," ", L42=""," ")</f>
        <v xml:space="preserve"> </v>
      </c>
      <c r="BC42" s="51" t="str" cm="1">
        <f t="array" ref="BC42">_xlfn.IFS(M42="Yes", 1, M42="No",0,M42="n/a"," ", M42="na"," ", M42=""," ")</f>
        <v xml:space="preserve"> </v>
      </c>
      <c r="BD42" s="51" t="str" cm="1">
        <f t="array" ref="BD42">_xlfn.IFS(N42="Yes", 1, N42="No",0,N42="n/a"," ", N42="na"," ", N42=""," ")</f>
        <v xml:space="preserve"> </v>
      </c>
      <c r="BE42" s="51" t="str" cm="1">
        <f t="array" ref="BE42">_xlfn.IFS(O42="Yes", 1, O42="No",0,O42="n/a"," ", O42="na"," ", O42=""," ")</f>
        <v xml:space="preserve"> </v>
      </c>
      <c r="BF42" s="51" t="str" cm="1">
        <f t="array" ref="BF42">_xlfn.IFS(P42="Yes", 1, P42="No",0,P42="n/a"," ", P42="na"," ", P42=""," ")</f>
        <v xml:space="preserve"> </v>
      </c>
      <c r="BG42" s="51" t="str" cm="1">
        <f t="array" ref="BG42">_xlfn.IFS(Q42="Yes", 1, Q42="No",0,Q42="n/a"," ", Q42="na"," ", Q42=""," ")</f>
        <v xml:space="preserve"> </v>
      </c>
      <c r="BH42" s="51" t="str" cm="1">
        <f t="array" ref="BH42">_xlfn.IFS(R42="Yes", 1, R42="No",0,R42="n/a"," ", R42="na"," ", R42=""," ")</f>
        <v xml:space="preserve"> </v>
      </c>
      <c r="BI42" s="51" t="str" cm="1">
        <f t="array" ref="BI42">_xlfn.IFS(S42="Yes", 1, S42="No",0,S42="n/a"," ", S42="na"," ", S42=""," ")</f>
        <v xml:space="preserve"> </v>
      </c>
      <c r="BJ42" s="51" t="str" cm="1">
        <f t="array" ref="BJ42">_xlfn.IFS(T42="Yes", 1, T42="No",0,T42="n/a"," ", T42="na"," ", T42=""," ")</f>
        <v xml:space="preserve"> </v>
      </c>
      <c r="BK42" s="51" t="str" cm="1">
        <f t="array" ref="BK42">_xlfn.IFS(U42="Yes", 1, U42="No",0,U42="n/a"," ", U42="na"," ", U42=""," ")</f>
        <v xml:space="preserve"> </v>
      </c>
      <c r="BL42" s="51" t="str" cm="1">
        <f t="array" ref="BL42">_xlfn.IFS(V42="Yes", 1, V42="No",0,V42="n/a"," ", V42="na"," ", V42=""," ")</f>
        <v xml:space="preserve"> </v>
      </c>
      <c r="BM42" s="51" t="str" cm="1">
        <f t="array" ref="BM42">_xlfn.IFS(W42="Yes", 1, W42="No",0,W42="n/a"," ", W42="na"," ", W42=""," ")</f>
        <v xml:space="preserve"> </v>
      </c>
      <c r="BN42" s="51" t="str" cm="1">
        <f t="array" ref="BN42">_xlfn.IFS(X42="Yes", 1, X42="No",0,X42="n/a"," ", X42="na"," ", X42=""," ")</f>
        <v xml:space="preserve"> </v>
      </c>
      <c r="BO42" s="51" t="str" cm="1">
        <f t="array" ref="BO42">_xlfn.IFS(Y42="Yes", 1, Y42="No",0,Y42="n/a"," ", Y42="na"," ", Y42=""," ")</f>
        <v xml:space="preserve"> </v>
      </c>
      <c r="BP42" s="51" t="str" cm="1">
        <f t="array" ref="BP42">_xlfn.IFS(Z42="Yes", 1, Z42="No",0,Z42="n/a"," ", Z42="na"," ", Z42=""," ")</f>
        <v xml:space="preserve"> </v>
      </c>
      <c r="BQ42" s="51" t="str" cm="1">
        <f t="array" ref="BQ42">_xlfn.IFS(AA42="Yes", 1, AA42="No",0,AA42="n/a"," ", AA42="na"," ", AA42=""," ")</f>
        <v xml:space="preserve"> </v>
      </c>
      <c r="BR42" s="51" t="str" cm="1">
        <f t="array" ref="BR42">_xlfn.IFS(AB42="Yes", 1, AB42="No",0,AB42="n/a"," ", AB42="na"," ", AB42=""," ")</f>
        <v xml:space="preserve"> </v>
      </c>
      <c r="BS42" s="51" t="str" cm="1">
        <f t="array" ref="BS42">_xlfn.IFS(AC42="Yes", 1, AC42="No",0,AC42="n/a"," ", AC42="na"," ", AC42=""," ")</f>
        <v xml:space="preserve"> </v>
      </c>
      <c r="BT42" s="51" t="str" cm="1">
        <f t="array" ref="BT42">_xlfn.IFS(AD42="Yes", 1, AD42="No",0,AD42="n/a"," ", AD42="na"," ", AD42=""," ")</f>
        <v xml:space="preserve"> </v>
      </c>
      <c r="BU42" s="51" t="str" cm="1">
        <f t="array" ref="BU42">_xlfn.IFS(AE42="Yes", 1, AE42="No",0,AE42="n/a"," ", AE42="na"," ", AE42=""," ")</f>
        <v xml:space="preserve"> </v>
      </c>
      <c r="BV42" s="51" t="str" cm="1">
        <f t="array" ref="BV42">_xlfn.IFS(AF42="Yes", 1, AF42="No",0,AF42="n/a"," ", AF42="na"," ", AF42=""," ")</f>
        <v xml:space="preserve"> </v>
      </c>
      <c r="BW42" s="51" t="str" cm="1">
        <f t="array" ref="BW42">_xlfn.IFS(AG42="Yes", 1, AG42="No",0,AG42="n/a"," ", AG42="na"," ", AG42=""," ")</f>
        <v xml:space="preserve"> </v>
      </c>
      <c r="BX42" s="51" t="str" cm="1">
        <f t="array" ref="BX42">_xlfn.IFS(AH42="Yes", 1, AH42="No",0,AH42="n/a"," ", AH42="na"," ", AH42=""," ")</f>
        <v xml:space="preserve"> </v>
      </c>
      <c r="BY42" s="51" t="str" cm="1">
        <f t="array" ref="BY42">_xlfn.IFS(AI42="Yes", 1, AI42="No",0,AI42="n/a"," ", AI42="na"," ", AI42=""," ")</f>
        <v xml:space="preserve"> </v>
      </c>
      <c r="BZ42" s="51" t="str" cm="1">
        <f t="array" ref="BZ42">_xlfn.IFS(AJ42="Yes", 1, AJ42="No",0,AJ42="n/a"," ", AJ42="na"," ", AJ42=""," ")</f>
        <v xml:space="preserve"> </v>
      </c>
      <c r="CA42" s="51" t="str" cm="1">
        <f t="array" ref="CA42">_xlfn.IFS(AK42="Yes", 1, AK42="No",0,AK42="n/a"," ", AK42="na"," ", AK42=""," ")</f>
        <v xml:space="preserve"> </v>
      </c>
      <c r="CB42" s="51" t="str" cm="1">
        <f t="array" ref="CB42">_xlfn.IFS(AL42="Yes", 1, AL42="No",0,AL42="n/a"," ", AL42="na"," ", AL42=""," ")</f>
        <v xml:space="preserve"> </v>
      </c>
      <c r="CC42" s="51" t="str" cm="1">
        <f t="array" ref="CC42">_xlfn.IFS(AM42="Yes", 1, AM42="No",0,AM42="n/a"," ", AM42="na"," ", AM42=""," ")</f>
        <v xml:space="preserve"> </v>
      </c>
      <c r="CD42" s="51" t="str" cm="1">
        <f t="array" ref="CD42">_xlfn.IFS(AN42="Yes", 1, AN42="No",0,AN42="n/a"," ", AN42="na"," ", AN42=""," ")</f>
        <v xml:space="preserve"> </v>
      </c>
      <c r="CE42" s="51" t="str" cm="1">
        <f t="array" ref="CE42">_xlfn.IFS(AO42="Yes", 1, AO42="No",0,AO42="n/a"," ", AO42="na"," ", AO42=""," ")</f>
        <v xml:space="preserve"> </v>
      </c>
      <c r="CF42" s="51" t="str" cm="1">
        <f t="array" ref="CF42">_xlfn.IFS(AP42="Yes", 1, AP42="No",0,AP42="n/a"," ", AP42="na"," ", AP42=""," ")</f>
        <v xml:space="preserve"> </v>
      </c>
    </row>
    <row r="43" spans="1:84" ht="15.75">
      <c r="A43" s="151" t="s">
        <v>66</v>
      </c>
      <c r="B43" s="152" t="s">
        <v>41</v>
      </c>
      <c r="C43" s="16"/>
      <c r="D43" s="17"/>
      <c r="E43" s="17"/>
      <c r="F43" s="17"/>
      <c r="G43" s="17"/>
      <c r="H43" s="17"/>
      <c r="I43" s="17"/>
      <c r="J43" s="17"/>
      <c r="K43" s="17"/>
      <c r="L43" s="17"/>
      <c r="M43" s="17"/>
      <c r="N43" s="17"/>
      <c r="O43" s="17"/>
      <c r="P43" s="17"/>
      <c r="Q43" s="17"/>
      <c r="R43" s="17"/>
      <c r="S43" s="17"/>
      <c r="T43" s="17"/>
      <c r="U43" s="17"/>
      <c r="V43" s="17"/>
      <c r="W43" s="17"/>
      <c r="X43" s="17"/>
      <c r="Y43" s="17"/>
      <c r="Z43" s="17"/>
      <c r="AA43" s="17"/>
      <c r="AB43" s="17"/>
      <c r="AC43" s="17"/>
      <c r="AD43" s="17"/>
      <c r="AE43" s="17"/>
      <c r="AF43" s="17"/>
      <c r="AG43" s="17"/>
      <c r="AH43" s="17"/>
      <c r="AI43" s="17"/>
      <c r="AJ43" s="17"/>
      <c r="AK43" s="17"/>
      <c r="AL43" s="17"/>
      <c r="AM43" s="17"/>
      <c r="AN43" s="17"/>
      <c r="AO43" s="17"/>
      <c r="AP43" s="18"/>
      <c r="AS43" s="51" t="str" cm="1">
        <f t="array" ref="AS43">_xlfn.IFS(C43="Yes", 1, C43="No",0,C43="n/a"," ", C43="na"," ", C43=""," ")</f>
        <v xml:space="preserve"> </v>
      </c>
      <c r="AT43" s="51" t="str" cm="1">
        <f t="array" ref="AT43">_xlfn.IFS(D43="Yes", 1, D43="No",0,D43="n/a"," ", D43="na"," ", D43=""," ")</f>
        <v xml:space="preserve"> </v>
      </c>
      <c r="AU43" s="51" t="str" cm="1">
        <f t="array" ref="AU43">_xlfn.IFS(E43="Yes", 1, E43="No",0,E43="n/a"," ", E43="na"," ", E43=""," ")</f>
        <v xml:space="preserve"> </v>
      </c>
      <c r="AV43" s="51" t="str" cm="1">
        <f t="array" ref="AV43">_xlfn.IFS(F43="Yes", 1, F43="No",0,F43="n/a"," ", F43="na"," ", F43=""," ")</f>
        <v xml:space="preserve"> </v>
      </c>
      <c r="AW43" s="51" t="str" cm="1">
        <f t="array" ref="AW43">_xlfn.IFS(G43="Yes", 1, G43="No",0,G43="n/a"," ", G43="na"," ", G43=""," ")</f>
        <v xml:space="preserve"> </v>
      </c>
      <c r="AX43" s="51" t="str" cm="1">
        <f t="array" ref="AX43">_xlfn.IFS(H43="Yes", 1, H43="No",0,H43="n/a"," ", H43="na"," ", H43=""," ")</f>
        <v xml:space="preserve"> </v>
      </c>
      <c r="AY43" s="51" t="str" cm="1">
        <f t="array" ref="AY43">_xlfn.IFS(I43="Yes", 1, I43="No",0,I43="n/a"," ", I43="na"," ", I43=""," ")</f>
        <v xml:space="preserve"> </v>
      </c>
      <c r="AZ43" s="51" t="str" cm="1">
        <f t="array" ref="AZ43">_xlfn.IFS(J43="Yes", 1, J43="No",0,J43="n/a"," ", J43="na"," ", J43=""," ")</f>
        <v xml:space="preserve"> </v>
      </c>
      <c r="BA43" s="51" t="str" cm="1">
        <f t="array" ref="BA43">_xlfn.IFS(K43="Yes", 1, K43="No",0,K43="n/a"," ", K43="na"," ", K43=""," ")</f>
        <v xml:space="preserve"> </v>
      </c>
      <c r="BB43" s="51" t="str" cm="1">
        <f t="array" ref="BB43">_xlfn.IFS(L43="Yes", 1, L43="No",0,L43="n/a"," ", L43="na"," ", L43=""," ")</f>
        <v xml:space="preserve"> </v>
      </c>
      <c r="BC43" s="51" t="str" cm="1">
        <f t="array" ref="BC43">_xlfn.IFS(M43="Yes", 1, M43="No",0,M43="n/a"," ", M43="na"," ", M43=""," ")</f>
        <v xml:space="preserve"> </v>
      </c>
      <c r="BD43" s="51" t="str" cm="1">
        <f t="array" ref="BD43">_xlfn.IFS(N43="Yes", 1, N43="No",0,N43="n/a"," ", N43="na"," ", N43=""," ")</f>
        <v xml:space="preserve"> </v>
      </c>
      <c r="BE43" s="51" t="str" cm="1">
        <f t="array" ref="BE43">_xlfn.IFS(O43="Yes", 1, O43="No",0,O43="n/a"," ", O43="na"," ", O43=""," ")</f>
        <v xml:space="preserve"> </v>
      </c>
      <c r="BF43" s="51" t="str" cm="1">
        <f t="array" ref="BF43">_xlfn.IFS(P43="Yes", 1, P43="No",0,P43="n/a"," ", P43="na"," ", P43=""," ")</f>
        <v xml:space="preserve"> </v>
      </c>
      <c r="BG43" s="51" t="str" cm="1">
        <f t="array" ref="BG43">_xlfn.IFS(Q43="Yes", 1, Q43="No",0,Q43="n/a"," ", Q43="na"," ", Q43=""," ")</f>
        <v xml:space="preserve"> </v>
      </c>
      <c r="BH43" s="51" t="str" cm="1">
        <f t="array" ref="BH43">_xlfn.IFS(R43="Yes", 1, R43="No",0,R43="n/a"," ", R43="na"," ", R43=""," ")</f>
        <v xml:space="preserve"> </v>
      </c>
      <c r="BI43" s="51" t="str" cm="1">
        <f t="array" ref="BI43">_xlfn.IFS(S43="Yes", 1, S43="No",0,S43="n/a"," ", S43="na"," ", S43=""," ")</f>
        <v xml:space="preserve"> </v>
      </c>
      <c r="BJ43" s="51" t="str" cm="1">
        <f t="array" ref="BJ43">_xlfn.IFS(T43="Yes", 1, T43="No",0,T43="n/a"," ", T43="na"," ", T43=""," ")</f>
        <v xml:space="preserve"> </v>
      </c>
      <c r="BK43" s="51" t="str" cm="1">
        <f t="array" ref="BK43">_xlfn.IFS(U43="Yes", 1, U43="No",0,U43="n/a"," ", U43="na"," ", U43=""," ")</f>
        <v xml:space="preserve"> </v>
      </c>
      <c r="BL43" s="51" t="str" cm="1">
        <f t="array" ref="BL43">_xlfn.IFS(V43="Yes", 1, V43="No",0,V43="n/a"," ", V43="na"," ", V43=""," ")</f>
        <v xml:space="preserve"> </v>
      </c>
      <c r="BM43" s="51" t="str" cm="1">
        <f t="array" ref="BM43">_xlfn.IFS(W43="Yes", 1, W43="No",0,W43="n/a"," ", W43="na"," ", W43=""," ")</f>
        <v xml:space="preserve"> </v>
      </c>
      <c r="BN43" s="51" t="str" cm="1">
        <f t="array" ref="BN43">_xlfn.IFS(X43="Yes", 1, X43="No",0,X43="n/a"," ", X43="na"," ", X43=""," ")</f>
        <v xml:space="preserve"> </v>
      </c>
      <c r="BO43" s="51" t="str" cm="1">
        <f t="array" ref="BO43">_xlfn.IFS(Y43="Yes", 1, Y43="No",0,Y43="n/a"," ", Y43="na"," ", Y43=""," ")</f>
        <v xml:space="preserve"> </v>
      </c>
      <c r="BP43" s="51" t="str" cm="1">
        <f t="array" ref="BP43">_xlfn.IFS(Z43="Yes", 1, Z43="No",0,Z43="n/a"," ", Z43="na"," ", Z43=""," ")</f>
        <v xml:space="preserve"> </v>
      </c>
      <c r="BQ43" s="51" t="str" cm="1">
        <f t="array" ref="BQ43">_xlfn.IFS(AA43="Yes", 1, AA43="No",0,AA43="n/a"," ", AA43="na"," ", AA43=""," ")</f>
        <v xml:space="preserve"> </v>
      </c>
      <c r="BR43" s="51" t="str" cm="1">
        <f t="array" ref="BR43">_xlfn.IFS(AB43="Yes", 1, AB43="No",0,AB43="n/a"," ", AB43="na"," ", AB43=""," ")</f>
        <v xml:space="preserve"> </v>
      </c>
      <c r="BS43" s="51" t="str" cm="1">
        <f t="array" ref="BS43">_xlfn.IFS(AC43="Yes", 1, AC43="No",0,AC43="n/a"," ", AC43="na"," ", AC43=""," ")</f>
        <v xml:space="preserve"> </v>
      </c>
      <c r="BT43" s="51" t="str" cm="1">
        <f t="array" ref="BT43">_xlfn.IFS(AD43="Yes", 1, AD43="No",0,AD43="n/a"," ", AD43="na"," ", AD43=""," ")</f>
        <v xml:space="preserve"> </v>
      </c>
      <c r="BU43" s="51" t="str" cm="1">
        <f t="array" ref="BU43">_xlfn.IFS(AE43="Yes", 1, AE43="No",0,AE43="n/a"," ", AE43="na"," ", AE43=""," ")</f>
        <v xml:space="preserve"> </v>
      </c>
      <c r="BV43" s="51" t="str" cm="1">
        <f t="array" ref="BV43">_xlfn.IFS(AF43="Yes", 1, AF43="No",0,AF43="n/a"," ", AF43="na"," ", AF43=""," ")</f>
        <v xml:space="preserve"> </v>
      </c>
      <c r="BW43" s="51" t="str" cm="1">
        <f t="array" ref="BW43">_xlfn.IFS(AG43="Yes", 1, AG43="No",0,AG43="n/a"," ", AG43="na"," ", AG43=""," ")</f>
        <v xml:space="preserve"> </v>
      </c>
      <c r="BX43" s="51" t="str" cm="1">
        <f t="array" ref="BX43">_xlfn.IFS(AH43="Yes", 1, AH43="No",0,AH43="n/a"," ", AH43="na"," ", AH43=""," ")</f>
        <v xml:space="preserve"> </v>
      </c>
      <c r="BY43" s="51" t="str" cm="1">
        <f t="array" ref="BY43">_xlfn.IFS(AI43="Yes", 1, AI43="No",0,AI43="n/a"," ", AI43="na"," ", AI43=""," ")</f>
        <v xml:space="preserve"> </v>
      </c>
      <c r="BZ43" s="51" t="str" cm="1">
        <f t="array" ref="BZ43">_xlfn.IFS(AJ43="Yes", 1, AJ43="No",0,AJ43="n/a"," ", AJ43="na"," ", AJ43=""," ")</f>
        <v xml:space="preserve"> </v>
      </c>
      <c r="CA43" s="51" t="str" cm="1">
        <f t="array" ref="CA43">_xlfn.IFS(AK43="Yes", 1, AK43="No",0,AK43="n/a"," ", AK43="na"," ", AK43=""," ")</f>
        <v xml:space="preserve"> </v>
      </c>
      <c r="CB43" s="51" t="str" cm="1">
        <f t="array" ref="CB43">_xlfn.IFS(AL43="Yes", 1, AL43="No",0,AL43="n/a"," ", AL43="na"," ", AL43=""," ")</f>
        <v xml:space="preserve"> </v>
      </c>
      <c r="CC43" s="51" t="str" cm="1">
        <f t="array" ref="CC43">_xlfn.IFS(AM43="Yes", 1, AM43="No",0,AM43="n/a"," ", AM43="na"," ", AM43=""," ")</f>
        <v xml:space="preserve"> </v>
      </c>
      <c r="CD43" s="51" t="str" cm="1">
        <f t="array" ref="CD43">_xlfn.IFS(AN43="Yes", 1, AN43="No",0,AN43="n/a"," ", AN43="na"," ", AN43=""," ")</f>
        <v xml:space="preserve"> </v>
      </c>
      <c r="CE43" s="51" t="str" cm="1">
        <f t="array" ref="CE43">_xlfn.IFS(AO43="Yes", 1, AO43="No",0,AO43="n/a"," ", AO43="na"," ", AO43=""," ")</f>
        <v xml:space="preserve"> </v>
      </c>
      <c r="CF43" s="51" t="str" cm="1">
        <f t="array" ref="CF43">_xlfn.IFS(AP43="Yes", 1, AP43="No",0,AP43="n/a"," ", AP43="na"," ", AP43=""," ")</f>
        <v xml:space="preserve"> </v>
      </c>
    </row>
    <row r="44" spans="1:84" ht="16.5" thickBot="1">
      <c r="A44" s="140" t="s">
        <v>45</v>
      </c>
      <c r="B44" s="154"/>
      <c r="C44" s="13"/>
      <c r="D44" s="14"/>
      <c r="E44" s="14"/>
      <c r="F44" s="14"/>
      <c r="G44" s="14"/>
      <c r="H44" s="14"/>
      <c r="I44" s="14"/>
      <c r="J44" s="14"/>
      <c r="K44" s="14"/>
      <c r="L44" s="14"/>
      <c r="M44" s="14"/>
      <c r="N44" s="14"/>
      <c r="O44" s="14"/>
      <c r="P44" s="14"/>
      <c r="Q44" s="14"/>
      <c r="R44" s="14"/>
      <c r="S44" s="14"/>
      <c r="T44" s="14"/>
      <c r="U44" s="14"/>
      <c r="V44" s="14"/>
      <c r="W44" s="14"/>
      <c r="X44" s="14"/>
      <c r="Y44" s="14"/>
      <c r="Z44" s="14"/>
      <c r="AA44" s="14"/>
      <c r="AB44" s="14"/>
      <c r="AC44" s="14"/>
      <c r="AD44" s="14"/>
      <c r="AE44" s="14"/>
      <c r="AF44" s="14"/>
      <c r="AG44" s="14"/>
      <c r="AH44" s="14"/>
      <c r="AI44" s="14"/>
      <c r="AJ44" s="14"/>
      <c r="AK44" s="14"/>
      <c r="AL44" s="14"/>
      <c r="AM44" s="14"/>
      <c r="AN44" s="14"/>
      <c r="AO44" s="14"/>
      <c r="AP44" s="15"/>
      <c r="AS44" s="67"/>
      <c r="AT44" s="67"/>
      <c r="AU44" s="67"/>
      <c r="AV44" s="67"/>
      <c r="AW44" s="67"/>
      <c r="AX44" s="67"/>
      <c r="AY44" s="67"/>
      <c r="AZ44" s="67"/>
      <c r="BA44" s="67"/>
      <c r="BB44" s="67"/>
      <c r="BC44" s="67"/>
      <c r="BD44" s="67"/>
      <c r="BE44" s="67"/>
      <c r="BF44" s="67"/>
      <c r="BG44" s="67"/>
      <c r="BH44" s="67"/>
      <c r="BI44" s="67"/>
      <c r="BJ44" s="67"/>
      <c r="BK44" s="67"/>
      <c r="BL44" s="67"/>
      <c r="BM44" s="67"/>
      <c r="BN44" s="67"/>
      <c r="BO44" s="67"/>
      <c r="BP44" s="67"/>
      <c r="BQ44" s="67"/>
      <c r="BR44" s="67"/>
      <c r="BS44" s="67"/>
      <c r="BT44" s="67"/>
      <c r="BU44" s="67"/>
      <c r="BV44" s="67"/>
      <c r="BW44" s="67"/>
      <c r="BX44" s="67"/>
      <c r="BY44" s="67"/>
      <c r="BZ44" s="67"/>
      <c r="CA44" s="67"/>
      <c r="CB44" s="67"/>
      <c r="CC44" s="67"/>
      <c r="CD44" s="67"/>
      <c r="CE44" s="67"/>
      <c r="CF44" s="68"/>
    </row>
    <row r="45" spans="1:84" s="161" customFormat="1" ht="16.5" thickBot="1">
      <c r="A45" s="164" t="s">
        <v>67</v>
      </c>
      <c r="B45" s="165" t="s">
        <v>39</v>
      </c>
      <c r="C45" s="33"/>
      <c r="D45" s="34"/>
      <c r="E45" s="34"/>
      <c r="F45" s="34"/>
      <c r="G45" s="34"/>
      <c r="H45" s="34"/>
      <c r="I45" s="34"/>
      <c r="J45" s="34"/>
      <c r="K45" s="34"/>
      <c r="L45" s="34"/>
      <c r="M45" s="34"/>
      <c r="N45" s="34"/>
      <c r="O45" s="34"/>
      <c r="P45" s="34"/>
      <c r="Q45" s="34"/>
      <c r="R45" s="34"/>
      <c r="S45" s="34"/>
      <c r="T45" s="34"/>
      <c r="U45" s="34"/>
      <c r="V45" s="34"/>
      <c r="W45" s="34"/>
      <c r="X45" s="34"/>
      <c r="Y45" s="34"/>
      <c r="Z45" s="34"/>
      <c r="AA45" s="34"/>
      <c r="AB45" s="34"/>
      <c r="AC45" s="34"/>
      <c r="AD45" s="34"/>
      <c r="AE45" s="34"/>
      <c r="AF45" s="34"/>
      <c r="AG45" s="34"/>
      <c r="AH45" s="34"/>
      <c r="AI45" s="34"/>
      <c r="AJ45" s="34"/>
      <c r="AK45" s="34"/>
      <c r="AL45" s="34"/>
      <c r="AM45" s="34"/>
      <c r="AN45" s="34"/>
      <c r="AO45" s="34"/>
      <c r="AP45" s="35"/>
      <c r="AS45" s="51" t="str" cm="1">
        <f t="array" ref="AS45">_xlfn.IFS(C45="Yes", 1, C45="No",0,C45="n/a"," ", C45="na"," ", C45=""," ")</f>
        <v xml:space="preserve"> </v>
      </c>
      <c r="AT45" s="51" t="str" cm="1">
        <f t="array" ref="AT45">_xlfn.IFS(D45="Yes", 1, D45="No",0,D45="n/a"," ", D45="na"," ", D45=""," ")</f>
        <v xml:space="preserve"> </v>
      </c>
      <c r="AU45" s="51" t="str" cm="1">
        <f t="array" ref="AU45">_xlfn.IFS(E45="Yes", 1, E45="No",0,E45="n/a"," ", E45="na"," ", E45=""," ")</f>
        <v xml:space="preserve"> </v>
      </c>
      <c r="AV45" s="51" t="str" cm="1">
        <f t="array" ref="AV45">_xlfn.IFS(F45="Yes", 1, F45="No",0,F45="n/a"," ", F45="na"," ", F45=""," ")</f>
        <v xml:space="preserve"> </v>
      </c>
      <c r="AW45" s="51" t="str" cm="1">
        <f t="array" ref="AW45">_xlfn.IFS(G45="Yes", 1, G45="No",0,G45="n/a"," ", G45="na"," ", G45=""," ")</f>
        <v xml:space="preserve"> </v>
      </c>
      <c r="AX45" s="51" t="str" cm="1">
        <f t="array" ref="AX45">_xlfn.IFS(H45="Yes", 1, H45="No",0,H45="n/a"," ", H45="na"," ", H45=""," ")</f>
        <v xml:space="preserve"> </v>
      </c>
      <c r="AY45" s="51" t="str" cm="1">
        <f t="array" ref="AY45">_xlfn.IFS(I45="Yes", 1, I45="No",0,I45="n/a"," ", I45="na"," ", I45=""," ")</f>
        <v xml:space="preserve"> </v>
      </c>
      <c r="AZ45" s="51" t="str" cm="1">
        <f t="array" ref="AZ45">_xlfn.IFS(J45="Yes", 1, J45="No",0,J45="n/a"," ", J45="na"," ", J45=""," ")</f>
        <v xml:space="preserve"> </v>
      </c>
      <c r="BA45" s="51" t="str" cm="1">
        <f t="array" ref="BA45">_xlfn.IFS(K45="Yes", 1, K45="No",0,K45="n/a"," ", K45="na"," ", K45=""," ")</f>
        <v xml:space="preserve"> </v>
      </c>
      <c r="BB45" s="51" t="str" cm="1">
        <f t="array" ref="BB45">_xlfn.IFS(L45="Yes", 1, L45="No",0,L45="n/a"," ", L45="na"," ", L45=""," ")</f>
        <v xml:space="preserve"> </v>
      </c>
      <c r="BC45" s="51" t="str" cm="1">
        <f t="array" ref="BC45">_xlfn.IFS(M45="Yes", 1, M45="No",0,M45="n/a"," ", M45="na"," ", M45=""," ")</f>
        <v xml:space="preserve"> </v>
      </c>
      <c r="BD45" s="51" t="str" cm="1">
        <f t="array" ref="BD45">_xlfn.IFS(N45="Yes", 1, N45="No",0,N45="n/a"," ", N45="na"," ", N45=""," ")</f>
        <v xml:space="preserve"> </v>
      </c>
      <c r="BE45" s="51" t="str" cm="1">
        <f t="array" ref="BE45">_xlfn.IFS(O45="Yes", 1, O45="No",0,O45="n/a"," ", O45="na"," ", O45=""," ")</f>
        <v xml:space="preserve"> </v>
      </c>
      <c r="BF45" s="51" t="str" cm="1">
        <f t="array" ref="BF45">_xlfn.IFS(P45="Yes", 1, P45="No",0,P45="n/a"," ", P45="na"," ", P45=""," ")</f>
        <v xml:space="preserve"> </v>
      </c>
      <c r="BG45" s="51" t="str" cm="1">
        <f t="array" ref="BG45">_xlfn.IFS(Q45="Yes", 1, Q45="No",0,Q45="n/a"," ", Q45="na"," ", Q45=""," ")</f>
        <v xml:space="preserve"> </v>
      </c>
      <c r="BH45" s="51" t="str" cm="1">
        <f t="array" ref="BH45">_xlfn.IFS(R45="Yes", 1, R45="No",0,R45="n/a"," ", R45="na"," ", R45=""," ")</f>
        <v xml:space="preserve"> </v>
      </c>
      <c r="BI45" s="51" t="str" cm="1">
        <f t="array" ref="BI45">_xlfn.IFS(S45="Yes", 1, S45="No",0,S45="n/a"," ", S45="na"," ", S45=""," ")</f>
        <v xml:space="preserve"> </v>
      </c>
      <c r="BJ45" s="51" t="str" cm="1">
        <f t="array" ref="BJ45">_xlfn.IFS(T45="Yes", 1, T45="No",0,T45="n/a"," ", T45="na"," ", T45=""," ")</f>
        <v xml:space="preserve"> </v>
      </c>
      <c r="BK45" s="51" t="str" cm="1">
        <f t="array" ref="BK45">_xlfn.IFS(U45="Yes", 1, U45="No",0,U45="n/a"," ", U45="na"," ", U45=""," ")</f>
        <v xml:space="preserve"> </v>
      </c>
      <c r="BL45" s="51" t="str" cm="1">
        <f t="array" ref="BL45">_xlfn.IFS(V45="Yes", 1, V45="No",0,V45="n/a"," ", V45="na"," ", V45=""," ")</f>
        <v xml:space="preserve"> </v>
      </c>
      <c r="BM45" s="51" t="str" cm="1">
        <f t="array" ref="BM45">_xlfn.IFS(W45="Yes", 1, W45="No",0,W45="n/a"," ", W45="na"," ", W45=""," ")</f>
        <v xml:space="preserve"> </v>
      </c>
      <c r="BN45" s="51" t="str" cm="1">
        <f t="array" ref="BN45">_xlfn.IFS(X45="Yes", 1, X45="No",0,X45="n/a"," ", X45="na"," ", X45=""," ")</f>
        <v xml:space="preserve"> </v>
      </c>
      <c r="BO45" s="51" t="str" cm="1">
        <f t="array" ref="BO45">_xlfn.IFS(Y45="Yes", 1, Y45="No",0,Y45="n/a"," ", Y45="na"," ", Y45=""," ")</f>
        <v xml:space="preserve"> </v>
      </c>
      <c r="BP45" s="51" t="str" cm="1">
        <f t="array" ref="BP45">_xlfn.IFS(Z45="Yes", 1, Z45="No",0,Z45="n/a"," ", Z45="na"," ", Z45=""," ")</f>
        <v xml:space="preserve"> </v>
      </c>
      <c r="BQ45" s="51" t="str" cm="1">
        <f t="array" ref="BQ45">_xlfn.IFS(AA45="Yes", 1, AA45="No",0,AA45="n/a"," ", AA45="na"," ", AA45=""," ")</f>
        <v xml:space="preserve"> </v>
      </c>
      <c r="BR45" s="51" t="str" cm="1">
        <f t="array" ref="BR45">_xlfn.IFS(AB45="Yes", 1, AB45="No",0,AB45="n/a"," ", AB45="na"," ", AB45=""," ")</f>
        <v xml:space="preserve"> </v>
      </c>
      <c r="BS45" s="51" t="str" cm="1">
        <f t="array" ref="BS45">_xlfn.IFS(AC45="Yes", 1, AC45="No",0,AC45="n/a"," ", AC45="na"," ", AC45=""," ")</f>
        <v xml:space="preserve"> </v>
      </c>
      <c r="BT45" s="51" t="str" cm="1">
        <f t="array" ref="BT45">_xlfn.IFS(AD45="Yes", 1, AD45="No",0,AD45="n/a"," ", AD45="na"," ", AD45=""," ")</f>
        <v xml:space="preserve"> </v>
      </c>
      <c r="BU45" s="51" t="str" cm="1">
        <f t="array" ref="BU45">_xlfn.IFS(AE45="Yes", 1, AE45="No",0,AE45="n/a"," ", AE45="na"," ", AE45=""," ")</f>
        <v xml:space="preserve"> </v>
      </c>
      <c r="BV45" s="51" t="str" cm="1">
        <f t="array" ref="BV45">_xlfn.IFS(AF45="Yes", 1, AF45="No",0,AF45="n/a"," ", AF45="na"," ", AF45=""," ")</f>
        <v xml:space="preserve"> </v>
      </c>
      <c r="BW45" s="51" t="str" cm="1">
        <f t="array" ref="BW45">_xlfn.IFS(AG45="Yes", 1, AG45="No",0,AG45="n/a"," ", AG45="na"," ", AG45=""," ")</f>
        <v xml:space="preserve"> </v>
      </c>
      <c r="BX45" s="51" t="str" cm="1">
        <f t="array" ref="BX45">_xlfn.IFS(AH45="Yes", 1, AH45="No",0,AH45="n/a"," ", AH45="na"," ", AH45=""," ")</f>
        <v xml:space="preserve"> </v>
      </c>
      <c r="BY45" s="51" t="str" cm="1">
        <f t="array" ref="BY45">_xlfn.IFS(AI45="Yes", 1, AI45="No",0,AI45="n/a"," ", AI45="na"," ", AI45=""," ")</f>
        <v xml:space="preserve"> </v>
      </c>
      <c r="BZ45" s="51" t="str" cm="1">
        <f t="array" ref="BZ45">_xlfn.IFS(AJ45="Yes", 1, AJ45="No",0,AJ45="n/a"," ", AJ45="na"," ", AJ45=""," ")</f>
        <v xml:space="preserve"> </v>
      </c>
      <c r="CA45" s="51" t="str" cm="1">
        <f t="array" ref="CA45">_xlfn.IFS(AK45="Yes", 1, AK45="No",0,AK45="n/a"," ", AK45="na"," ", AK45=""," ")</f>
        <v xml:space="preserve"> </v>
      </c>
      <c r="CB45" s="51" t="str" cm="1">
        <f t="array" ref="CB45">_xlfn.IFS(AL45="Yes", 1, AL45="No",0,AL45="n/a"," ", AL45="na"," ", AL45=""," ")</f>
        <v xml:space="preserve"> </v>
      </c>
      <c r="CC45" s="51" t="str" cm="1">
        <f t="array" ref="CC45">_xlfn.IFS(AM45="Yes", 1, AM45="No",0,AM45="n/a"," ", AM45="na"," ", AM45=""," ")</f>
        <v xml:space="preserve"> </v>
      </c>
      <c r="CD45" s="51" t="str" cm="1">
        <f t="array" ref="CD45">_xlfn.IFS(AN45="Yes", 1, AN45="No",0,AN45="n/a"," ", AN45="na"," ", AN45=""," ")</f>
        <v xml:space="preserve"> </v>
      </c>
      <c r="CE45" s="51" t="str" cm="1">
        <f t="array" ref="CE45">_xlfn.IFS(AO45="Yes", 1, AO45="No",0,AO45="n/a"," ", AO45="na"," ", AO45=""," ")</f>
        <v xml:space="preserve"> </v>
      </c>
      <c r="CF45" s="51" t="str" cm="1">
        <f t="array" ref="CF45">_xlfn.IFS(AP45="Yes", 1, AP45="No",0,AP45="n/a"," ", AP45="na"," ", AP45=""," ")</f>
        <v xml:space="preserve"> </v>
      </c>
    </row>
  </sheetData>
  <sheetProtection algorithmName="SHA-512" hashValue="lN2+3QR5KGhA0onbtrKvY5ao5FrZgZChG2VmMQMla0vKVlXs9ggTC1K2VP1JlZuPZ1OBzOkXr8rsGo4uOYWLHA==" saltValue="/VJXC/RyJeoqnOEJg2YnMQ==" spinCount="100000" sheet="1" objects="1" scenarios="1"/>
  <mergeCells count="9">
    <mergeCell ref="P1:R1"/>
    <mergeCell ref="A38:B38"/>
    <mergeCell ref="A39:B39"/>
    <mergeCell ref="A1:N2"/>
    <mergeCell ref="A5:B5"/>
    <mergeCell ref="A10:B10"/>
    <mergeCell ref="A22:B22"/>
    <mergeCell ref="A28:B28"/>
    <mergeCell ref="A34:B34"/>
  </mergeCells>
  <hyperlinks>
    <hyperlink ref="P1:R1" location="'Table of Contents'!A1" display="Return to Table of Contents" xr:uid="{E6F06365-6985-4FB3-94B5-1F080EF70E6F}"/>
  </hyperlinks>
  <pageMargins left="0.7" right="0.7" top="0.75" bottom="0.75" header="0.3" footer="0.3"/>
  <pageSetup orientation="portrait" horizontalDpi="300" verticalDpi="30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F1552E-7007-F848-9AF0-9CB96BB9DA79}">
  <dimension ref="A1:R86"/>
  <sheetViews>
    <sheetView zoomScale="90" zoomScaleNormal="90" workbookViewId="0">
      <pane xSplit="4" ySplit="2" topLeftCell="H54" activePane="bottomRight" state="frozen"/>
      <selection pane="topRight" activeCell="E1" sqref="E1"/>
      <selection pane="bottomLeft" activeCell="A3" sqref="A3"/>
      <selection pane="bottomRight" activeCell="I6" sqref="I6"/>
    </sheetView>
  </sheetViews>
  <sheetFormatPr defaultColWidth="8.85546875" defaultRowHeight="15"/>
  <cols>
    <col min="1" max="1" width="8.85546875" style="177"/>
    <col min="2" max="2" width="30.5703125" style="48" customWidth="1"/>
    <col min="3" max="3" width="36.85546875" style="48" customWidth="1"/>
    <col min="4" max="4" width="36.5703125" style="48" customWidth="1"/>
    <col min="5" max="5" width="12.42578125" style="48" customWidth="1"/>
    <col min="6" max="6" width="8.85546875" style="48" customWidth="1"/>
    <col min="7" max="7" width="8.85546875" style="52" customWidth="1"/>
    <col min="8" max="8" width="10.5703125" style="52" customWidth="1"/>
    <col min="9" max="9" width="8.85546875" style="52" customWidth="1"/>
    <col min="10" max="12" width="8.85546875" style="52" hidden="1" customWidth="1"/>
    <col min="13" max="15" width="8.85546875" style="52" customWidth="1"/>
    <col min="16" max="20" width="8.85546875" style="48" customWidth="1"/>
    <col min="21" max="16384" width="8.85546875" style="48"/>
  </cols>
  <sheetData>
    <row r="1" spans="1:18" ht="33" customHeight="1">
      <c r="A1" s="284" t="s">
        <v>68</v>
      </c>
      <c r="B1" s="284"/>
      <c r="C1" s="284"/>
      <c r="D1" s="284"/>
      <c r="E1" s="288" t="s">
        <v>10</v>
      </c>
      <c r="F1" s="288"/>
      <c r="G1" s="288"/>
      <c r="H1" s="288"/>
      <c r="I1" s="288"/>
      <c r="J1" s="288"/>
      <c r="K1" s="288"/>
      <c r="L1" s="288"/>
      <c r="M1" s="288"/>
      <c r="N1" s="288"/>
      <c r="O1" s="288"/>
      <c r="P1" s="288"/>
      <c r="Q1" s="288"/>
      <c r="R1" s="288"/>
    </row>
    <row r="2" spans="1:18" ht="53.25" customHeight="1">
      <c r="A2" s="284"/>
      <c r="B2" s="284"/>
      <c r="C2" s="284"/>
      <c r="D2" s="284"/>
      <c r="E2" s="167"/>
      <c r="F2" s="167"/>
      <c r="G2" s="49"/>
      <c r="H2" s="49"/>
      <c r="I2" s="49"/>
      <c r="J2" s="49"/>
      <c r="K2" s="49"/>
      <c r="L2" s="49"/>
      <c r="M2" s="49"/>
      <c r="N2" s="49"/>
      <c r="O2" s="49"/>
    </row>
    <row r="4" spans="1:18" ht="19.5" thickBot="1">
      <c r="A4" s="133" t="s">
        <v>69</v>
      </c>
      <c r="B4" s="132" t="s">
        <v>70</v>
      </c>
      <c r="C4" s="133" t="s">
        <v>35</v>
      </c>
      <c r="D4" s="168" t="s">
        <v>71</v>
      </c>
      <c r="K4" s="50" t="s">
        <v>71</v>
      </c>
    </row>
    <row r="5" spans="1:18" ht="16.5" thickBot="1">
      <c r="A5" s="169">
        <v>1</v>
      </c>
      <c r="B5" s="170" t="s">
        <v>364</v>
      </c>
      <c r="C5" s="165" t="s">
        <v>39</v>
      </c>
      <c r="D5" s="36"/>
      <c r="K5" s="51" t="str" cm="1">
        <f t="array" ref="K5">_xlfn.IFS(D5="Yes", 1,D5= "No",0,D5=""," ")</f>
        <v xml:space="preserve"> </v>
      </c>
    </row>
    <row r="6" spans="1:18" ht="16.5" thickBot="1">
      <c r="A6" s="171"/>
      <c r="C6" s="145"/>
      <c r="D6" s="1"/>
    </row>
    <row r="7" spans="1:18" ht="16.5" thickBot="1">
      <c r="A7" s="169">
        <v>2</v>
      </c>
      <c r="B7" s="140" t="s">
        <v>73</v>
      </c>
      <c r="C7" s="141"/>
      <c r="D7" s="37"/>
      <c r="K7" s="53"/>
    </row>
    <row r="8" spans="1:18" ht="15.75">
      <c r="A8" s="169"/>
      <c r="B8" s="147" t="s">
        <v>38</v>
      </c>
      <c r="C8" s="148" t="s">
        <v>74</v>
      </c>
      <c r="D8" s="38"/>
      <c r="K8" s="54" t="str" cm="1">
        <f t="array" ref="K8">_xlfn.IFS(D8="Never", 0, D8="Rarely", 1, D8="Sometimes", 2, D8="Often", 3, D8="Always", 4,D8="n/a"," ",D8="na"," ", D8="don't know"," ", D8="don't know/n/a"," ", D8=""," ")</f>
        <v xml:space="preserve"> </v>
      </c>
    </row>
    <row r="9" spans="1:18" ht="15.75">
      <c r="A9" s="169"/>
      <c r="B9" s="149" t="s">
        <v>40</v>
      </c>
      <c r="C9" s="150" t="s">
        <v>76</v>
      </c>
      <c r="D9" s="39"/>
      <c r="K9" s="54" t="str" cm="1">
        <f t="array" ref="K9">_xlfn.IFS(D9="Never", 0, D9="Rarely", 1, D9="Sometimes", 2, D9="Often", 3, D9="Always", 4,D9="n/a"," ",D9="na"," ", D9="don't know"," ", D9="don't know/n/a"," ", D9=""," ")</f>
        <v xml:space="preserve"> </v>
      </c>
    </row>
    <row r="10" spans="1:18" ht="17.25" customHeight="1">
      <c r="A10" s="169"/>
      <c r="B10" s="149" t="s">
        <v>77</v>
      </c>
      <c r="C10" s="150" t="s">
        <v>75</v>
      </c>
      <c r="D10" s="39"/>
      <c r="K10" s="54" t="str" cm="1">
        <f t="array" ref="K10">_xlfn.IFS(D10="Never", 0, D10="Rarely", 1, D10="Sometimes", 2, D10="Often", 3, D10="Always", 4,D10="n/a"," ",D10="na"," ", D10="don't know"," ", D10="don't know/n/a"," ", D10=""," ")</f>
        <v xml:space="preserve"> </v>
      </c>
    </row>
    <row r="11" spans="1:18" ht="16.5" thickBot="1">
      <c r="A11" s="169"/>
      <c r="B11" s="151" t="s">
        <v>78</v>
      </c>
      <c r="C11" s="152" t="s">
        <v>79</v>
      </c>
      <c r="D11" s="38"/>
      <c r="K11" s="54" t="str" cm="1">
        <f t="array" ref="K11">_xlfn.IFS(D11="Never", 0, D11="Rarely", 1, D11="Sometimes", 2, D11="Often", 3, D11="Always", 4,D11="n/a"," ",D11="na"," ", D11="don't know"," ", D11="don't know/n/a"," ", D11=""," ")</f>
        <v xml:space="preserve"> </v>
      </c>
    </row>
    <row r="12" spans="1:18" ht="16.5" thickBot="1">
      <c r="A12" s="169"/>
      <c r="B12" s="282" t="s">
        <v>80</v>
      </c>
      <c r="C12" s="283"/>
      <c r="D12" s="37"/>
      <c r="K12" s="53"/>
    </row>
    <row r="13" spans="1:18" ht="15.75">
      <c r="A13" s="169"/>
      <c r="B13" s="147" t="s">
        <v>38</v>
      </c>
      <c r="C13" s="148" t="s">
        <v>76</v>
      </c>
      <c r="D13" s="38"/>
      <c r="K13" s="54" t="str" cm="1">
        <f t="array" ref="K13">_xlfn.IFS(D13="Never", 0, D13="Rarely", 1, D13="Sometimes", 2, D13="Often", 3, D13="Always", 4,D13="n/a"," ",D13="na"," ", D13="don't know"," ", D13="don't know/n/a"," ", D13=""," ")</f>
        <v xml:space="preserve"> </v>
      </c>
    </row>
    <row r="14" spans="1:18" ht="15.75">
      <c r="A14" s="169"/>
      <c r="B14" s="149" t="s">
        <v>40</v>
      </c>
      <c r="C14" s="150" t="s">
        <v>81</v>
      </c>
      <c r="D14" s="39"/>
      <c r="K14" s="54" t="str" cm="1">
        <f t="array" ref="K14">_xlfn.IFS(D14="Never", 0, D14="Rarely", 1, D14="Sometimes", 2, D14="Often", 3, D14="Always", 4,D14="n/a"," ",D14="na"," ", D14="don't know"," ", D14="don't know/n/a"," ", D14=""," ")</f>
        <v xml:space="preserve"> </v>
      </c>
    </row>
    <row r="15" spans="1:18" ht="15.75">
      <c r="A15" s="169"/>
      <c r="B15" s="149" t="s">
        <v>77</v>
      </c>
      <c r="C15" s="150" t="s">
        <v>75</v>
      </c>
      <c r="D15" s="39"/>
      <c r="K15" s="54" t="str" cm="1">
        <f t="array" ref="K15">_xlfn.IFS(D15="Never", 0, D15="Rarely", 1, D15="Sometimes", 2, D15="Often", 3, D15="Always", 4,D15="n/a"," ",D15="na"," ", D15="don't know"," ", D15="don't know/n/a"," ", D15=""," ")</f>
        <v xml:space="preserve"> </v>
      </c>
    </row>
    <row r="16" spans="1:18" ht="16.5" thickBot="1">
      <c r="A16" s="169"/>
      <c r="B16" s="151" t="s">
        <v>78</v>
      </c>
      <c r="C16" s="152" t="s">
        <v>75</v>
      </c>
      <c r="D16" s="38"/>
      <c r="K16" s="54" t="str" cm="1">
        <f t="array" ref="K16">_xlfn.IFS(D16="Never", 0, D16="Rarely", 1, D16="Sometimes", 2, D16="Often", 3, D16="Always", 4,D16="n/a"," ",D16="na"," ", D16="don't know"," ", D16="don't know/n/a"," ", D16=""," ")</f>
        <v xml:space="preserve"> </v>
      </c>
    </row>
    <row r="17" spans="1:11" ht="16.5" thickBot="1">
      <c r="A17" s="169"/>
      <c r="B17" s="282" t="s">
        <v>82</v>
      </c>
      <c r="C17" s="283"/>
      <c r="D17" s="37"/>
      <c r="K17" s="53"/>
    </row>
    <row r="18" spans="1:11" ht="15.75">
      <c r="A18" s="169"/>
      <c r="B18" s="147" t="s">
        <v>38</v>
      </c>
      <c r="C18" s="148" t="s">
        <v>81</v>
      </c>
      <c r="D18" s="38"/>
      <c r="K18" s="54" t="str" cm="1">
        <f t="array" ref="K18">_xlfn.IFS(D18="Never", 0, D18="Rarely", 1, D18="Sometimes", 2, D18="Often", 3, D18="Always", 4,D18="n/a"," ",D18="na"," ", D18="don't know"," ", D18="don't know/n/a"," ", D18=""," ")</f>
        <v xml:space="preserve"> </v>
      </c>
    </row>
    <row r="19" spans="1:11" ht="15.75">
      <c r="A19" s="169"/>
      <c r="B19" s="149" t="s">
        <v>40</v>
      </c>
      <c r="C19" s="150" t="s">
        <v>75</v>
      </c>
      <c r="D19" s="39"/>
      <c r="K19" s="54" t="str" cm="1">
        <f t="array" ref="K19">_xlfn.IFS(D19="Never", 0, D19="Rarely", 1, D19="Sometimes", 2, D19="Often", 3, D19="Always", 4,D19="n/a"," ",D19="na"," ", D19="don't know"," ", D19="don't know/n/a"," ", D19=""," ")</f>
        <v xml:space="preserve"> </v>
      </c>
    </row>
    <row r="20" spans="1:11" ht="15.75">
      <c r="A20" s="169"/>
      <c r="B20" s="149" t="s">
        <v>77</v>
      </c>
      <c r="C20" s="150" t="s">
        <v>75</v>
      </c>
      <c r="D20" s="39"/>
      <c r="K20" s="54" t="str" cm="1">
        <f t="array" ref="K20">_xlfn.IFS(D20="Never", 0, D20="Rarely", 1, D20="Sometimes", 2, D20="Often", 3, D20="Always", 4,D20="n/a"," ",D20="na"," ", D20="don't know"," ", D20="don't know/n/a"," ", D20=""," ")</f>
        <v xml:space="preserve"> </v>
      </c>
    </row>
    <row r="21" spans="1:11" ht="16.5" thickBot="1">
      <c r="A21" s="169"/>
      <c r="B21" s="151" t="s">
        <v>78</v>
      </c>
      <c r="C21" s="152" t="s">
        <v>75</v>
      </c>
      <c r="D21" s="38"/>
      <c r="K21" s="54" t="str" cm="1">
        <f t="array" ref="K21">_xlfn.IFS(D21="Never", 0, D21="Rarely", 1, D21="Sometimes", 2, D21="Often", 3, D21="Always", 4,D21="n/a"," ",D21="na"," ", D21="don't know"," ", D21="don't know/n/a"," ", D21=""," ")</f>
        <v xml:space="preserve"> </v>
      </c>
    </row>
    <row r="22" spans="1:11" ht="16.5" thickBot="1">
      <c r="A22" s="169"/>
      <c r="B22" s="140" t="s">
        <v>45</v>
      </c>
      <c r="C22" s="154"/>
      <c r="D22" s="37"/>
      <c r="K22" s="53"/>
    </row>
    <row r="23" spans="1:11" ht="15.75">
      <c r="A23" s="169"/>
      <c r="B23" s="147" t="s">
        <v>83</v>
      </c>
      <c r="C23" s="148" t="s">
        <v>75</v>
      </c>
      <c r="D23" s="38"/>
      <c r="K23" s="54" t="str" cm="1">
        <f t="array" ref="K23">_xlfn.IFS(D23="Never", 0, D23="Rarely", 1, D23="Sometimes", 2, D23="Often", 3, D23="Always", 4,D23="n/a"," ",D23="na"," ", D23="don't know"," ", D23="don't know/n/a"," ", D23=""," ")</f>
        <v xml:space="preserve"> </v>
      </c>
    </row>
    <row r="24" spans="1:11" ht="15.75">
      <c r="A24" s="169"/>
      <c r="B24" s="149" t="s">
        <v>84</v>
      </c>
      <c r="C24" s="150" t="s">
        <v>75</v>
      </c>
      <c r="D24" s="39"/>
      <c r="K24" s="54" t="str" cm="1">
        <f t="array" ref="K24">_xlfn.IFS(D24="Never", 0, D24="Rarely", 1, D24="Sometimes", 2, D24="Often", 3, D24="Always", 4,D24="n/a"," ",D24="na"," ", D24="don't know"," ", D24="don't know/n/a"," ", D24=""," ")</f>
        <v xml:space="preserve"> </v>
      </c>
    </row>
    <row r="25" spans="1:11" ht="20.25" customHeight="1" thickBot="1">
      <c r="A25" s="169"/>
      <c r="B25" s="155" t="s">
        <v>85</v>
      </c>
      <c r="C25" s="156" t="s">
        <v>75</v>
      </c>
      <c r="D25" s="45"/>
      <c r="K25" s="54" t="str" cm="1">
        <f t="array" ref="K25">_xlfn.IFS(D25="Never", 0, D25="Rarely", 1, D25="Sometimes", 2, D25="Often", 3, D25="Always", 4,D25="n/a"," ",D25="na"," ", D25="don't know"," ", D25="don't know/n/a"," ", D25=""," ")</f>
        <v xml:space="preserve"> </v>
      </c>
    </row>
    <row r="26" spans="1:11" ht="16.5" thickBot="1">
      <c r="A26" s="169"/>
      <c r="C26" s="157"/>
      <c r="D26" s="158"/>
      <c r="K26" s="55"/>
    </row>
    <row r="27" spans="1:11" ht="16.5" thickBot="1">
      <c r="A27" s="169">
        <v>3</v>
      </c>
      <c r="B27" s="172" t="s">
        <v>86</v>
      </c>
      <c r="C27" s="173" t="s">
        <v>87</v>
      </c>
      <c r="D27" s="174" t="s">
        <v>87</v>
      </c>
      <c r="K27" s="55"/>
    </row>
    <row r="28" spans="1:11" ht="16.5" thickBot="1">
      <c r="A28" s="169"/>
      <c r="C28" s="175"/>
      <c r="D28" s="175"/>
      <c r="K28" s="55"/>
    </row>
    <row r="29" spans="1:11" ht="16.5" thickBot="1">
      <c r="A29" s="169">
        <v>4</v>
      </c>
      <c r="B29" s="172" t="s">
        <v>88</v>
      </c>
      <c r="C29" s="173" t="s">
        <v>87</v>
      </c>
      <c r="D29" s="174" t="s">
        <v>87</v>
      </c>
      <c r="K29" s="55"/>
    </row>
    <row r="30" spans="1:11" ht="16.5" thickBot="1">
      <c r="A30" s="169"/>
      <c r="C30" s="175"/>
      <c r="D30" s="175"/>
      <c r="K30" s="55"/>
    </row>
    <row r="31" spans="1:11" ht="16.5" thickBot="1">
      <c r="A31" s="169">
        <v>5</v>
      </c>
      <c r="B31" s="172" t="s">
        <v>89</v>
      </c>
      <c r="C31" s="173" t="s">
        <v>87</v>
      </c>
      <c r="D31" s="174" t="s">
        <v>87</v>
      </c>
      <c r="K31" s="55"/>
    </row>
    <row r="32" spans="1:11" ht="16.5" thickBot="1">
      <c r="A32" s="169"/>
      <c r="C32" s="157"/>
      <c r="D32" s="176"/>
      <c r="K32" s="55"/>
    </row>
    <row r="33" spans="1:11" ht="16.5" thickBot="1">
      <c r="A33" s="169">
        <v>6</v>
      </c>
      <c r="B33" s="170" t="s">
        <v>365</v>
      </c>
      <c r="C33" s="165" t="s">
        <v>39</v>
      </c>
      <c r="D33" s="36"/>
      <c r="K33" s="51" t="str" cm="1">
        <f t="array" ref="K33">_xlfn.IFS(D33="Yes", 1,D33= "No",0,D33=""," ")</f>
        <v xml:space="preserve"> </v>
      </c>
    </row>
    <row r="34" spans="1:11" ht="16.5" thickBot="1">
      <c r="C34" s="145"/>
      <c r="D34" s="1"/>
    </row>
    <row r="35" spans="1:11" ht="16.5" thickBot="1">
      <c r="A35" s="169">
        <v>7</v>
      </c>
      <c r="B35" s="170" t="s">
        <v>366</v>
      </c>
      <c r="C35" s="165" t="s">
        <v>39</v>
      </c>
      <c r="D35" s="36"/>
      <c r="K35" s="51" t="str" cm="1">
        <f t="array" ref="K35">_xlfn.IFS(D35="Yes", 1,D35= "No",0,D35=""," ")</f>
        <v xml:space="preserve"> </v>
      </c>
    </row>
    <row r="36" spans="1:11" ht="16.5" thickBot="1">
      <c r="C36" s="145"/>
      <c r="D36" s="1"/>
    </row>
    <row r="37" spans="1:11" ht="16.5" thickBot="1">
      <c r="A37" s="169">
        <v>8</v>
      </c>
      <c r="B37" s="170" t="s">
        <v>367</v>
      </c>
      <c r="C37" s="165" t="s">
        <v>39</v>
      </c>
      <c r="D37" s="36"/>
      <c r="K37" s="51" t="str" cm="1">
        <f t="array" ref="K37">_xlfn.IFS(D37="Yes", 1,D37= "No",0,D37=""," ")</f>
        <v xml:space="preserve"> </v>
      </c>
    </row>
    <row r="38" spans="1:11" ht="16.5" thickBot="1">
      <c r="C38" s="145"/>
      <c r="D38" s="1"/>
    </row>
    <row r="39" spans="1:11" ht="16.5" thickBot="1">
      <c r="A39" s="169">
        <v>9</v>
      </c>
      <c r="B39" s="170" t="s">
        <v>368</v>
      </c>
      <c r="C39" s="165" t="s">
        <v>39</v>
      </c>
      <c r="D39" s="36"/>
      <c r="K39" s="51" t="str" cm="1">
        <f t="array" ref="K39">_xlfn.IFS(D39="Yes", 1,D39= "No",0,D39=""," ")</f>
        <v xml:space="preserve"> </v>
      </c>
    </row>
    <row r="40" spans="1:11" ht="16.5" thickBot="1">
      <c r="C40" s="145"/>
      <c r="D40" s="1"/>
    </row>
    <row r="41" spans="1:11" ht="16.5" thickBot="1">
      <c r="A41" s="169">
        <v>10</v>
      </c>
      <c r="B41" s="170" t="s">
        <v>369</v>
      </c>
      <c r="C41" s="165" t="s">
        <v>39</v>
      </c>
      <c r="D41" s="36"/>
      <c r="K41" s="51" t="str" cm="1">
        <f t="array" ref="K41">_xlfn.IFS(D41="Yes", 1,D41= "No",0,D41=""," ")</f>
        <v xml:space="preserve"> </v>
      </c>
    </row>
    <row r="42" spans="1:11" ht="16.5" thickBot="1">
      <c r="C42" s="145"/>
      <c r="D42" s="1"/>
    </row>
    <row r="43" spans="1:11" ht="16.5" thickBot="1">
      <c r="A43" s="169">
        <v>11</v>
      </c>
      <c r="B43" s="170" t="s">
        <v>370</v>
      </c>
      <c r="C43" s="165" t="s">
        <v>39</v>
      </c>
      <c r="D43" s="36"/>
      <c r="K43" s="51" t="str" cm="1">
        <f t="array" ref="K43">_xlfn.IFS(D43="Yes", 1,D43= "No",0,D43=""," ")</f>
        <v xml:space="preserve"> </v>
      </c>
    </row>
    <row r="44" spans="1:11" ht="16.5" thickBot="1">
      <c r="C44" s="145"/>
      <c r="D44" s="1"/>
    </row>
    <row r="45" spans="1:11" ht="16.5" thickBot="1">
      <c r="A45" s="169">
        <v>12</v>
      </c>
      <c r="B45" s="170" t="s">
        <v>371</v>
      </c>
      <c r="C45" s="165" t="s">
        <v>39</v>
      </c>
      <c r="D45" s="36"/>
      <c r="K45" s="51" t="str" cm="1">
        <f t="array" ref="K45">_xlfn.IFS(D45="Yes", 1,D45= "No",0,D45=""," ")</f>
        <v xml:space="preserve"> </v>
      </c>
    </row>
    <row r="46" spans="1:11" ht="16.5" thickBot="1">
      <c r="C46" s="145"/>
      <c r="D46" s="1"/>
    </row>
    <row r="47" spans="1:11" ht="16.5" thickBot="1">
      <c r="A47" s="169">
        <v>13</v>
      </c>
      <c r="B47" s="170" t="s">
        <v>372</v>
      </c>
      <c r="C47" s="165" t="s">
        <v>41</v>
      </c>
      <c r="D47" s="36"/>
      <c r="K47" s="51" t="str" cm="1">
        <f t="array" ref="K47">_xlfn.IFS(D47="Yes", 1,D47= "No",0,D47=""," ")</f>
        <v xml:space="preserve"> </v>
      </c>
    </row>
    <row r="48" spans="1:11" ht="16.5" thickBot="1">
      <c r="C48" s="145"/>
    </row>
    <row r="49" spans="1:11" ht="18" customHeight="1" thickBot="1">
      <c r="A49" s="169">
        <v>14</v>
      </c>
      <c r="B49" s="282" t="s">
        <v>98</v>
      </c>
      <c r="C49" s="289"/>
      <c r="D49" s="283"/>
      <c r="K49" s="56"/>
    </row>
    <row r="50" spans="1:11" ht="15.75">
      <c r="B50" s="147" t="s">
        <v>99</v>
      </c>
      <c r="C50" s="148" t="s">
        <v>39</v>
      </c>
      <c r="D50" s="38"/>
      <c r="K50" s="51" t="str" cm="1">
        <f t="array" ref="K50">_xlfn.IFS(D50="Yes", 1,D50= "No",0,D50=""," ")</f>
        <v xml:space="preserve"> </v>
      </c>
    </row>
    <row r="51" spans="1:11" ht="16.5" thickBot="1">
      <c r="B51" s="149" t="s">
        <v>100</v>
      </c>
      <c r="C51" s="150" t="s">
        <v>41</v>
      </c>
      <c r="D51" s="39"/>
      <c r="K51" s="51" t="str" cm="1">
        <f t="array" ref="K51">_xlfn.IFS(D51="Yes", 1,D51= "No",0,D51=""," ")</f>
        <v xml:space="preserve"> </v>
      </c>
    </row>
    <row r="52" spans="1:11" ht="17.25" customHeight="1" thickBot="1">
      <c r="B52" s="282" t="s">
        <v>101</v>
      </c>
      <c r="C52" s="289"/>
      <c r="D52" s="283"/>
      <c r="K52" s="53"/>
    </row>
    <row r="53" spans="1:11" ht="16.5" thickBot="1">
      <c r="B53" s="147" t="s">
        <v>102</v>
      </c>
      <c r="C53" s="148" t="s">
        <v>39</v>
      </c>
      <c r="D53" s="38"/>
      <c r="K53" s="51" t="str" cm="1">
        <f t="array" ref="K53">_xlfn.IFS(D53="Yes", 1,D53= "No",0,D53=""," ")</f>
        <v xml:space="preserve"> </v>
      </c>
    </row>
    <row r="54" spans="1:11" ht="9" customHeight="1" thickBot="1">
      <c r="B54" s="282"/>
      <c r="C54" s="283"/>
      <c r="D54" s="37"/>
      <c r="K54" s="53"/>
    </row>
    <row r="55" spans="1:11" ht="15.75">
      <c r="B55" s="147" t="s">
        <v>103</v>
      </c>
      <c r="C55" s="148" t="s">
        <v>104</v>
      </c>
      <c r="D55" s="38"/>
      <c r="K55" s="54" t="str" cm="1">
        <f t="array" ref="K55">_xlfn.IFS(D55="Strongly disagree", 0, D55="Disagree", 1, D55="Neutral", 2, D55="Agree", 3, D55="Strongly agree", 4, D55="n/a", " ", D55="na", " ", D55=""," ")</f>
        <v xml:space="preserve"> </v>
      </c>
    </row>
    <row r="56" spans="1:11" ht="30.75" customHeight="1">
      <c r="B56" s="149" t="s">
        <v>105</v>
      </c>
      <c r="C56" s="150" t="s">
        <v>106</v>
      </c>
      <c r="D56" s="39"/>
      <c r="K56" s="54" t="str" cm="1">
        <f t="array" ref="K56">_xlfn.IFS(D56="Strongly disagree", 0, D56="Disagree", 1, D56="Neutral", 2, D56="Agree", 3, D56="Strongly agree", 4, D56="n/a", " ", D56="na", " ", D56=""," ")</f>
        <v xml:space="preserve"> </v>
      </c>
    </row>
    <row r="57" spans="1:11" ht="15.75">
      <c r="B57" s="149" t="s">
        <v>107</v>
      </c>
      <c r="C57" s="150" t="s">
        <v>106</v>
      </c>
      <c r="D57" s="39"/>
      <c r="K57" s="54" t="str" cm="1">
        <f t="array" ref="K57">_xlfn.IFS(D57="Strongly disagree", 0, D57="Disagree", 1, D57="Neutral", 2, D57="Agree", 3, D57="Strongly agree", 4, D57="n/a", " ", D57="na", " ", D57=""," ")</f>
        <v xml:space="preserve"> </v>
      </c>
    </row>
    <row r="58" spans="1:11" ht="15.75">
      <c r="B58" s="149" t="s">
        <v>108</v>
      </c>
      <c r="C58" s="150" t="s">
        <v>106</v>
      </c>
      <c r="D58" s="39"/>
      <c r="K58" s="54" t="str" cm="1">
        <f t="array" ref="K58">_xlfn.IFS(D58="Strongly disagree", 0, D58="Disagree", 1, D58="Neutral", 2, D58="Agree", 3, D58="Strongly agree", 4, D58="n/a", " ", D58="na", " ", D58=""," ")</f>
        <v xml:space="preserve"> </v>
      </c>
    </row>
    <row r="59" spans="1:11" ht="31.5" customHeight="1">
      <c r="B59" s="149" t="s">
        <v>109</v>
      </c>
      <c r="C59" s="150" t="s">
        <v>106</v>
      </c>
      <c r="D59" s="39"/>
      <c r="K59" s="54" t="str" cm="1">
        <f t="array" ref="K59">_xlfn.IFS(D59="Strongly disagree", 0, D59="Disagree", 1, D59="Neutral", 2, D59="Agree", 3, D59="Strongly agree", 4, D59="n/a", " ", D59="na", " ", D59=""," ")</f>
        <v xml:space="preserve"> </v>
      </c>
    </row>
    <row r="60" spans="1:11" ht="33" customHeight="1">
      <c r="B60" s="149" t="s">
        <v>110</v>
      </c>
      <c r="C60" s="150" t="s">
        <v>106</v>
      </c>
      <c r="D60" s="39"/>
      <c r="K60" s="54" t="str" cm="1">
        <f t="array" ref="K60">_xlfn.IFS(D60="Strongly disagree", 0, D60="Disagree", 1, D60="Neutral", 2, D60="Agree", 3, D60="Strongly agree", 4, D60="n/a", " ", D60="na", " ", D60=""," ")</f>
        <v xml:space="preserve"> </v>
      </c>
    </row>
    <row r="61" spans="1:11" ht="15.75">
      <c r="B61" s="149" t="s">
        <v>111</v>
      </c>
      <c r="C61" s="150" t="s">
        <v>106</v>
      </c>
      <c r="D61" s="39"/>
      <c r="K61" s="54" t="str" cm="1">
        <f t="array" ref="K61">_xlfn.IFS(D61="Strongly disagree", 0, D61="Disagree", 1, D61="Neutral", 2, D61="Agree", 3, D61="Strongly agree", 4, D61="n/a", " ", D61="na", " ", D61=""," ")</f>
        <v xml:space="preserve"> </v>
      </c>
    </row>
    <row r="62" spans="1:11" ht="15.75">
      <c r="B62" s="149" t="s">
        <v>112</v>
      </c>
      <c r="C62" s="150" t="s">
        <v>106</v>
      </c>
      <c r="D62" s="39"/>
      <c r="K62" s="54" t="str" cm="1">
        <f t="array" ref="K62">_xlfn.IFS(D62="Strongly disagree", 0, D62="Disagree", 1, D62="Neutral", 2, D62="Agree", 3, D62="Strongly agree", 4, D62="n/a", " ", D62="na", " ", D62=""," ")</f>
        <v xml:space="preserve"> </v>
      </c>
    </row>
    <row r="63" spans="1:11" ht="15.75">
      <c r="B63" s="151" t="s">
        <v>113</v>
      </c>
      <c r="C63" s="152" t="s">
        <v>104</v>
      </c>
      <c r="D63" s="38"/>
      <c r="K63" s="54" t="str" cm="1">
        <f t="array" ref="K63">_xlfn.IFS(D63="Strongly disagree", 0, D63="Disagree", 1, D63="Neutral", 2, D63="Agree", 3, D63="Strongly agree", 4, D63="n/a", " ", D63="na", " ", D63=""," ")</f>
        <v xml:space="preserve"> </v>
      </c>
    </row>
    <row r="64" spans="1:11" ht="15.75">
      <c r="B64" s="149" t="s">
        <v>114</v>
      </c>
      <c r="C64" s="150" t="s">
        <v>106</v>
      </c>
      <c r="D64" s="39"/>
      <c r="K64" s="54" t="str" cm="1">
        <f t="array" ref="K64">_xlfn.IFS(D64="Strongly disagree", 0, D64="Disagree", 1, D64="Neutral", 2, D64="Agree", 3, D64="Strongly agree", 4, D64="n/a", " ", D64="na", " ", D64=""," ")</f>
        <v xml:space="preserve"> </v>
      </c>
    </row>
    <row r="65" spans="1:11" ht="15.75">
      <c r="B65" s="149" t="s">
        <v>115</v>
      </c>
      <c r="C65" s="150" t="s">
        <v>106</v>
      </c>
      <c r="D65" s="39"/>
      <c r="K65" s="54" t="str" cm="1">
        <f t="array" ref="K65">_xlfn.IFS(D65="Strongly disagree", 0, D65="Disagree", 1, D65="Neutral", 2, D65="Agree", 3, D65="Strongly agree", 4, D65="n/a", " ", D65="na", " ", D65=""," ")</f>
        <v xml:space="preserve"> </v>
      </c>
    </row>
    <row r="66" spans="1:11" ht="16.5" thickBot="1">
      <c r="B66" s="149" t="s">
        <v>116</v>
      </c>
      <c r="C66" s="150" t="s">
        <v>106</v>
      </c>
      <c r="D66" s="39"/>
      <c r="K66" s="54" t="str" cm="1">
        <f t="array" ref="K66">_xlfn.IFS(D66="Strongly disagree", 0, D66="Disagree", 1, D66="Neutral", 2, D66="Agree", 3, D66="Strongly agree", 4, D66="n/a", " ", D66="na", " ", D66=""," ")</f>
        <v xml:space="preserve"> </v>
      </c>
    </row>
    <row r="67" spans="1:11" ht="17.25" customHeight="1" thickBot="1">
      <c r="B67" s="282" t="s">
        <v>117</v>
      </c>
      <c r="C67" s="289"/>
      <c r="D67" s="283"/>
      <c r="K67" s="53"/>
    </row>
    <row r="68" spans="1:11" ht="16.5" thickBot="1">
      <c r="B68" s="164" t="s">
        <v>118</v>
      </c>
      <c r="C68" s="165" t="s">
        <v>39</v>
      </c>
      <c r="D68" s="40"/>
      <c r="K68" s="51" t="str" cm="1">
        <f t="array" ref="K68">_xlfn.IFS(D68="Yes", 1,D68= "No",0,D68=""," ")</f>
        <v xml:space="preserve"> </v>
      </c>
    </row>
    <row r="69" spans="1:11" ht="16.5" thickBot="1">
      <c r="C69" s="145"/>
    </row>
    <row r="70" spans="1:11" ht="16.5" thickBot="1">
      <c r="A70" s="169">
        <v>15</v>
      </c>
      <c r="B70" s="172" t="s">
        <v>119</v>
      </c>
      <c r="C70" s="173" t="s">
        <v>87</v>
      </c>
      <c r="D70" s="174" t="s">
        <v>87</v>
      </c>
    </row>
    <row r="71" spans="1:11" ht="16.5" thickBot="1">
      <c r="C71" s="145"/>
    </row>
    <row r="72" spans="1:11" ht="16.5" thickBot="1">
      <c r="A72" s="179">
        <v>16</v>
      </c>
      <c r="B72" s="180" t="s">
        <v>120</v>
      </c>
      <c r="C72" s="181" t="s">
        <v>87</v>
      </c>
      <c r="D72" s="182" t="s">
        <v>87</v>
      </c>
    </row>
    <row r="73" spans="1:11" ht="16.5" thickBot="1">
      <c r="C73" s="145"/>
    </row>
    <row r="74" spans="1:11" ht="16.5" thickBot="1">
      <c r="A74" s="169">
        <v>17</v>
      </c>
      <c r="B74" s="282" t="s">
        <v>121</v>
      </c>
      <c r="C74" s="289"/>
      <c r="D74" s="283"/>
      <c r="K74" s="56"/>
    </row>
    <row r="75" spans="1:11" ht="15.75">
      <c r="B75" s="147" t="s">
        <v>122</v>
      </c>
      <c r="C75" s="148">
        <v>100</v>
      </c>
      <c r="D75" s="70"/>
      <c r="K75" s="54">
        <f>D75</f>
        <v>0</v>
      </c>
    </row>
    <row r="76" spans="1:11" ht="15.75">
      <c r="B76" s="149" t="s">
        <v>123</v>
      </c>
      <c r="C76" s="150">
        <v>0</v>
      </c>
      <c r="D76" s="71"/>
      <c r="K76" s="54">
        <f t="shared" ref="K76:K80" si="0">D76</f>
        <v>0</v>
      </c>
    </row>
    <row r="77" spans="1:11" ht="15.75">
      <c r="B77" s="149" t="s">
        <v>124</v>
      </c>
      <c r="C77" s="150">
        <v>24</v>
      </c>
      <c r="D77" s="71"/>
      <c r="K77" s="54">
        <f t="shared" si="0"/>
        <v>0</v>
      </c>
    </row>
    <row r="78" spans="1:11" ht="15.75">
      <c r="B78" s="149" t="s">
        <v>125</v>
      </c>
      <c r="C78" s="150">
        <v>33</v>
      </c>
      <c r="D78" s="71"/>
      <c r="K78" s="54">
        <f t="shared" si="0"/>
        <v>0</v>
      </c>
    </row>
    <row r="79" spans="1:11" ht="15.75">
      <c r="B79" s="149" t="s">
        <v>126</v>
      </c>
      <c r="C79" s="150">
        <v>67</v>
      </c>
      <c r="D79" s="71"/>
      <c r="K79" s="54">
        <f t="shared" si="0"/>
        <v>0</v>
      </c>
    </row>
    <row r="80" spans="1:11" ht="16.5" thickBot="1">
      <c r="B80" s="155" t="s">
        <v>127</v>
      </c>
      <c r="C80" s="156">
        <v>45</v>
      </c>
      <c r="D80" s="40"/>
      <c r="K80" s="54">
        <f t="shared" si="0"/>
        <v>0</v>
      </c>
    </row>
    <row r="81" spans="1:11" ht="16.5" thickBot="1">
      <c r="C81" s="145"/>
    </row>
    <row r="82" spans="1:11" ht="16.5" thickBot="1">
      <c r="A82" s="179">
        <v>18</v>
      </c>
      <c r="B82" s="180" t="s">
        <v>128</v>
      </c>
      <c r="C82" s="181" t="s">
        <v>87</v>
      </c>
      <c r="D82" s="182" t="s">
        <v>87</v>
      </c>
    </row>
    <row r="83" spans="1:11" ht="16.5" thickBot="1">
      <c r="C83" s="145"/>
    </row>
    <row r="84" spans="1:11" ht="16.5" thickBot="1">
      <c r="A84" s="169">
        <v>19</v>
      </c>
      <c r="B84" s="170" t="s">
        <v>373</v>
      </c>
      <c r="C84" s="165" t="s">
        <v>41</v>
      </c>
      <c r="D84" s="36"/>
      <c r="K84" s="51" t="str" cm="1">
        <f t="array" ref="K84">_xlfn.IFS(D84="Yes", 1,D84= "No",0,D84=""," ")</f>
        <v xml:space="preserve"> </v>
      </c>
    </row>
    <row r="85" spans="1:11" ht="15.75" thickBot="1"/>
    <row r="86" spans="1:11" ht="16.5" thickBot="1">
      <c r="A86" s="179">
        <v>20</v>
      </c>
      <c r="B86" s="170" t="s">
        <v>394</v>
      </c>
      <c r="C86" s="40" t="s">
        <v>39</v>
      </c>
      <c r="D86" s="40"/>
      <c r="K86" s="51" t="str" cm="1">
        <f t="array" ref="K86">_xlfn.IFS(D86="Yes", 1,D86= "No",0,D86=""," ")</f>
        <v xml:space="preserve"> </v>
      </c>
    </row>
  </sheetData>
  <sheetProtection algorithmName="SHA-512" hashValue="6D5EMMGm3gxUVPCbVghhmhk8MJfau2TqsXKNiMtZLwHV4FuB5vG3K4xBsZeO5i1GeIgP2792JwzsSxDUDU9SIA==" saltValue="UYS/8XeSxfP0Ziy75YrP0A==" spinCount="100000" sheet="1" objects="1" scenarios="1"/>
  <mergeCells count="9">
    <mergeCell ref="E1:R1"/>
    <mergeCell ref="A1:D2"/>
    <mergeCell ref="B12:C12"/>
    <mergeCell ref="B17:C17"/>
    <mergeCell ref="B74:D74"/>
    <mergeCell ref="B49:D49"/>
    <mergeCell ref="B52:D52"/>
    <mergeCell ref="B54:C54"/>
    <mergeCell ref="B67:D67"/>
  </mergeCells>
  <hyperlinks>
    <hyperlink ref="E1:R1" location="'Table of Contents'!A1" display="Return to Table of Contents" xr:uid="{EBCC3E00-473C-443F-B7F8-791381780C0E}"/>
  </hyperlink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FE6D2F3FE1D4524783A29C118D345381" ma:contentTypeVersion="4" ma:contentTypeDescription="Create a new document." ma:contentTypeScope="" ma:versionID="6a216be3d784f948791bdf0f8b3bbc79">
  <xsd:schema xmlns:xsd="http://www.w3.org/2001/XMLSchema" xmlns:xs="http://www.w3.org/2001/XMLSchema" xmlns:p="http://schemas.microsoft.com/office/2006/metadata/properties" xmlns:ns2="b755e66b-000d-41e4-b8fd-ac2010ede7c0" targetNamespace="http://schemas.microsoft.com/office/2006/metadata/properties" ma:root="true" ma:fieldsID="eeff6233e88e72d6e14d96570e37d701" ns2:_="">
    <xsd:import namespace="b755e66b-000d-41e4-b8fd-ac2010ede7c0"/>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755e66b-000d-41e4-b8fd-ac2010ede7c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90614D2-2087-463C-B9F8-2C54C8528193}">
  <ds:schemaRefs>
    <ds:schemaRef ds:uri="http://purl.org/dc/elements/1.1/"/>
    <ds:schemaRef ds:uri="http://schemas.microsoft.com/office/2006/documentManagement/types"/>
    <ds:schemaRef ds:uri="b755e66b-000d-41e4-b8fd-ac2010ede7c0"/>
    <ds:schemaRef ds:uri="http://schemas.microsoft.com/office/infopath/2007/PartnerControls"/>
    <ds:schemaRef ds:uri="http://www.w3.org/XML/1998/namespace"/>
    <ds:schemaRef ds:uri="http://purl.org/dc/terms/"/>
    <ds:schemaRef ds:uri="http://schemas.microsoft.com/office/2006/metadata/properties"/>
    <ds:schemaRef ds:uri="http://schemas.openxmlformats.org/package/2006/metadata/core-properties"/>
    <ds:schemaRef ds:uri="http://purl.org/dc/dcmitype/"/>
  </ds:schemaRefs>
</ds:datastoreItem>
</file>

<file path=customXml/itemProps2.xml><?xml version="1.0" encoding="utf-8"?>
<ds:datastoreItem xmlns:ds="http://schemas.openxmlformats.org/officeDocument/2006/customXml" ds:itemID="{BC781A5F-75F7-47A2-83BE-81FE9CA79F5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755e66b-000d-41e4-b8fd-ac2010ede7c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6B43A51A-8F3F-4F1B-86B9-E914E9201451}">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vt:i4>
      </vt:variant>
    </vt:vector>
  </HeadingPairs>
  <TitlesOfParts>
    <vt:vector size="11" baseType="lpstr">
      <vt:lpstr>Table of Contents</vt:lpstr>
      <vt:lpstr>Scheduling assistant</vt:lpstr>
      <vt:lpstr>Baseline_Chart data</vt:lpstr>
      <vt:lpstr>Baseline_Practice info</vt:lpstr>
      <vt:lpstr>Crosswalk output</vt:lpstr>
      <vt:lpstr>Goals ideas</vt:lpstr>
      <vt:lpstr>Final goal template</vt:lpstr>
      <vt:lpstr>FollowUp_Chart data</vt:lpstr>
      <vt:lpstr>FollowUp_Practice info</vt:lpstr>
      <vt:lpstr>FollowUp_Comparison</vt:lpstr>
      <vt:lpstr>Something_is_wrong._Check_data_entry_for_errors.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Grace</dc:creator>
  <cp:keywords/>
  <dc:description/>
  <cp:lastModifiedBy>Brenckle, Linda</cp:lastModifiedBy>
  <cp:revision/>
  <dcterms:created xsi:type="dcterms:W3CDTF">2019-07-19T20:27:54Z</dcterms:created>
  <dcterms:modified xsi:type="dcterms:W3CDTF">2023-01-06T22:07:12Z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0x010100FE6D2F3FE1D4524783A29C118D345381</vt:lpwstr>
  </property>
</Properties>
</file>